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.antisic\Desktop\NOVA RADNA POVRŠINA\PODACI ZA OBJAVU\"/>
    </mc:Choice>
  </mc:AlternateContent>
  <bookViews>
    <workbookView xWindow="0" yWindow="0" windowWidth="28800" windowHeight="12300" firstSheet="1" activeTab="1"/>
  </bookViews>
  <sheets>
    <sheet name="065-Plan prihoda 2023.-2025." sheetId="5" state="hidden" r:id="rId1"/>
    <sheet name="Sheet1" sheetId="6" r:id="rId2"/>
  </sheets>
  <definedNames>
    <definedName name="_xlnm.Print_Titles" localSheetId="0">'065-Plan prihoda 2023.-2025.'!$3:$3</definedName>
    <definedName name="_xlnm.Print_Area" localSheetId="0">'065-Plan prihoda 2023.-2025.'!$A$1:$F$451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6" l="1"/>
  <c r="E44" i="6"/>
  <c r="D44" i="6"/>
  <c r="F40" i="6"/>
  <c r="E40" i="6"/>
  <c r="D40" i="6"/>
  <c r="F37" i="6"/>
  <c r="E37" i="6"/>
  <c r="D37" i="6"/>
  <c r="F34" i="6"/>
  <c r="E34" i="6"/>
  <c r="D34" i="6"/>
  <c r="F31" i="6"/>
  <c r="E31" i="6"/>
  <c r="D31" i="6"/>
  <c r="F27" i="6"/>
  <c r="E27" i="6"/>
  <c r="D27" i="6"/>
  <c r="F22" i="6"/>
  <c r="E22" i="6"/>
  <c r="D22" i="6"/>
  <c r="F14" i="6"/>
  <c r="E14" i="6"/>
  <c r="D14" i="6"/>
  <c r="F9" i="6"/>
  <c r="E9" i="6"/>
  <c r="D9" i="6"/>
  <c r="F6" i="6"/>
  <c r="F45" i="6" s="1"/>
  <c r="E6" i="6"/>
  <c r="E45" i="6" s="1"/>
  <c r="D6" i="6"/>
  <c r="D45" i="6" s="1"/>
  <c r="E423" i="5" l="1"/>
  <c r="F423" i="5"/>
  <c r="D423" i="5"/>
  <c r="E317" i="5"/>
  <c r="F317" i="5"/>
  <c r="D317" i="5"/>
  <c r="E268" i="5"/>
  <c r="F268" i="5"/>
  <c r="D268" i="5"/>
  <c r="E178" i="5"/>
  <c r="F178" i="5"/>
  <c r="D178" i="5"/>
  <c r="E176" i="5"/>
  <c r="F176" i="5"/>
  <c r="D176" i="5"/>
  <c r="E163" i="5"/>
  <c r="F163" i="5"/>
  <c r="D163" i="5"/>
  <c r="E16" i="5"/>
  <c r="F16" i="5"/>
  <c r="D16" i="5"/>
  <c r="D9" i="5"/>
  <c r="F62" i="5"/>
  <c r="E62" i="5"/>
  <c r="D62" i="5"/>
  <c r="E260" i="5"/>
  <c r="E283" i="5"/>
  <c r="F185" i="5"/>
  <c r="E185" i="5"/>
  <c r="D185" i="5"/>
  <c r="F360" i="5"/>
  <c r="E360" i="5"/>
  <c r="D360" i="5"/>
  <c r="E426" i="5"/>
  <c r="F426" i="5"/>
  <c r="D426" i="5"/>
  <c r="D280" i="5"/>
  <c r="E280" i="5"/>
  <c r="F280" i="5"/>
  <c r="E252" i="5"/>
  <c r="D252" i="5"/>
  <c r="E399" i="5"/>
  <c r="F399" i="5"/>
  <c r="D399" i="5"/>
  <c r="F198" i="5"/>
  <c r="D227" i="5"/>
  <c r="E226" i="5" s="1"/>
  <c r="E227" i="5" s="1"/>
  <c r="F226" i="5"/>
  <c r="F227" i="5" s="1"/>
  <c r="F217" i="5"/>
  <c r="E217" i="5"/>
  <c r="D218" i="5"/>
  <c r="D217" i="5"/>
  <c r="D203" i="5"/>
  <c r="F443" i="5"/>
  <c r="F440" i="5"/>
  <c r="F436" i="5"/>
  <c r="F431" i="5"/>
  <c r="F420" i="5"/>
  <c r="F415" i="5"/>
  <c r="F410" i="5"/>
  <c r="F407" i="5"/>
  <c r="F427" i="5" s="1"/>
  <c r="F401" i="5"/>
  <c r="F396" i="5"/>
  <c r="F391" i="5"/>
  <c r="F385" i="5"/>
  <c r="F381" i="5"/>
  <c r="F378" i="5"/>
  <c r="F402" i="5" s="1"/>
  <c r="F373" i="5"/>
  <c r="F370" i="5"/>
  <c r="F367" i="5"/>
  <c r="F364" i="5"/>
  <c r="F355" i="5"/>
  <c r="F350" i="5"/>
  <c r="F346" i="5"/>
  <c r="F343" i="5"/>
  <c r="F374" i="5" s="1"/>
  <c r="F338" i="5"/>
  <c r="F335" i="5"/>
  <c r="F331" i="5"/>
  <c r="F323" i="5"/>
  <c r="F319" i="5"/>
  <c r="F314" i="5"/>
  <c r="F310" i="5"/>
  <c r="F305" i="5"/>
  <c r="F299" i="5"/>
  <c r="F295" i="5"/>
  <c r="F320" i="5" s="1"/>
  <c r="F290" i="5"/>
  <c r="F286" i="5"/>
  <c r="F283" i="5"/>
  <c r="F277" i="5"/>
  <c r="F273" i="5"/>
  <c r="F260" i="5"/>
  <c r="F255" i="5"/>
  <c r="F252" i="5"/>
  <c r="F246" i="5"/>
  <c r="F242" i="5"/>
  <c r="F239" i="5"/>
  <c r="F236" i="5"/>
  <c r="F232" i="5"/>
  <c r="F228" i="5"/>
  <c r="F223" i="5"/>
  <c r="F220" i="5"/>
  <c r="F214" i="5"/>
  <c r="F211" i="5"/>
  <c r="F208" i="5"/>
  <c r="F203" i="5"/>
  <c r="F193" i="5"/>
  <c r="F190" i="5"/>
  <c r="F182" i="5"/>
  <c r="F173" i="5"/>
  <c r="F168" i="5"/>
  <c r="F156" i="5"/>
  <c r="F151" i="5"/>
  <c r="F148" i="5"/>
  <c r="F142" i="5"/>
  <c r="F136" i="5"/>
  <c r="F134" i="5"/>
  <c r="F122" i="5"/>
  <c r="F118" i="5"/>
  <c r="F113" i="5"/>
  <c r="F123" i="5" s="1"/>
  <c r="F108" i="5"/>
  <c r="F104" i="5"/>
  <c r="F95" i="5"/>
  <c r="F109" i="5" s="1"/>
  <c r="F85" i="5"/>
  <c r="F81" i="5"/>
  <c r="F76" i="5"/>
  <c r="F74" i="5"/>
  <c r="F72" i="5"/>
  <c r="F77" i="5" s="1"/>
  <c r="F67" i="5"/>
  <c r="F68" i="5" s="1"/>
  <c r="F58" i="5"/>
  <c r="F54" i="5"/>
  <c r="F50" i="5"/>
  <c r="F47" i="5"/>
  <c r="F44" i="5"/>
  <c r="F41" i="5"/>
  <c r="F38" i="5"/>
  <c r="F35" i="5"/>
  <c r="F32" i="5"/>
  <c r="F27" i="5"/>
  <c r="F21" i="5"/>
  <c r="F12" i="5"/>
  <c r="F9" i="5"/>
  <c r="F63" i="5" s="1"/>
  <c r="E443" i="5"/>
  <c r="E440" i="5"/>
  <c r="E436" i="5"/>
  <c r="E431" i="5"/>
  <c r="E420" i="5"/>
  <c r="E415" i="5"/>
  <c r="E410" i="5"/>
  <c r="E407" i="5"/>
  <c r="E427" i="5" s="1"/>
  <c r="E401" i="5"/>
  <c r="E396" i="5"/>
  <c r="E391" i="5"/>
  <c r="E385" i="5"/>
  <c r="E381" i="5"/>
  <c r="E378" i="5"/>
  <c r="E402" i="5" s="1"/>
  <c r="E373" i="5"/>
  <c r="E370" i="5"/>
  <c r="E367" i="5"/>
  <c r="E364" i="5"/>
  <c r="E355" i="5"/>
  <c r="E350" i="5"/>
  <c r="E346" i="5"/>
  <c r="E343" i="5"/>
  <c r="E374" i="5" s="1"/>
  <c r="E338" i="5"/>
  <c r="E335" i="5"/>
  <c r="E331" i="5"/>
  <c r="E323" i="5"/>
  <c r="E319" i="5"/>
  <c r="E314" i="5"/>
  <c r="E310" i="5"/>
  <c r="E305" i="5"/>
  <c r="E299" i="5"/>
  <c r="E295" i="5"/>
  <c r="E320" i="5" s="1"/>
  <c r="E290" i="5"/>
  <c r="E286" i="5"/>
  <c r="E277" i="5"/>
  <c r="E273" i="5"/>
  <c r="E255" i="5"/>
  <c r="E246" i="5"/>
  <c r="E242" i="5"/>
  <c r="E239" i="5"/>
  <c r="E236" i="5"/>
  <c r="E232" i="5"/>
  <c r="E228" i="5"/>
  <c r="E223" i="5"/>
  <c r="E220" i="5"/>
  <c r="E214" i="5"/>
  <c r="E211" i="5"/>
  <c r="E208" i="5"/>
  <c r="E203" i="5"/>
  <c r="E198" i="5"/>
  <c r="E193" i="5"/>
  <c r="E190" i="5"/>
  <c r="E182" i="5"/>
  <c r="E173" i="5"/>
  <c r="E168" i="5"/>
  <c r="E156" i="5"/>
  <c r="E151" i="5"/>
  <c r="E148" i="5"/>
  <c r="E142" i="5"/>
  <c r="E136" i="5"/>
  <c r="E134" i="5"/>
  <c r="E143" i="5" s="1"/>
  <c r="E122" i="5"/>
  <c r="E118" i="5"/>
  <c r="E113" i="5"/>
  <c r="E108" i="5"/>
  <c r="E104" i="5"/>
  <c r="E95" i="5"/>
  <c r="E109" i="5" s="1"/>
  <c r="E85" i="5"/>
  <c r="E81" i="5"/>
  <c r="E86" i="5" s="1"/>
  <c r="E76" i="5"/>
  <c r="E74" i="5"/>
  <c r="E72" i="5"/>
  <c r="E67" i="5"/>
  <c r="E68" i="5" s="1"/>
  <c r="E58" i="5"/>
  <c r="E54" i="5"/>
  <c r="E50" i="5"/>
  <c r="E47" i="5"/>
  <c r="E44" i="5"/>
  <c r="E41" i="5"/>
  <c r="E38" i="5"/>
  <c r="E35" i="5"/>
  <c r="E32" i="5"/>
  <c r="E27" i="5"/>
  <c r="E21" i="5"/>
  <c r="E12" i="5"/>
  <c r="E9" i="5"/>
  <c r="E63" i="5" s="1"/>
  <c r="E186" i="5" l="1"/>
  <c r="F186" i="5"/>
  <c r="E77" i="5"/>
  <c r="E123" i="5"/>
  <c r="E215" i="5"/>
  <c r="E247" i="5"/>
  <c r="E291" i="5"/>
  <c r="E339" i="5"/>
  <c r="E444" i="5"/>
  <c r="F86" i="5"/>
  <c r="F143" i="5"/>
  <c r="F215" i="5"/>
  <c r="F247" i="5"/>
  <c r="F291" i="5"/>
  <c r="F339" i="5"/>
  <c r="F444" i="5"/>
  <c r="F4" i="5"/>
  <c r="F446" i="5"/>
  <c r="E4" i="5"/>
  <c r="E446" i="5"/>
  <c r="D443" i="5"/>
  <c r="D440" i="5"/>
  <c r="D436" i="5"/>
  <c r="D431" i="5"/>
  <c r="D420" i="5"/>
  <c r="D415" i="5"/>
  <c r="D410" i="5"/>
  <c r="D407" i="5"/>
  <c r="D427" i="5" s="1"/>
  <c r="D401" i="5"/>
  <c r="D396" i="5"/>
  <c r="D391" i="5"/>
  <c r="D385" i="5"/>
  <c r="D381" i="5"/>
  <c r="D378" i="5"/>
  <c r="D373" i="5"/>
  <c r="D370" i="5"/>
  <c r="D367" i="5"/>
  <c r="D364" i="5"/>
  <c r="D355" i="5"/>
  <c r="D350" i="5"/>
  <c r="D346" i="5"/>
  <c r="D343" i="5"/>
  <c r="D338" i="5"/>
  <c r="D335" i="5"/>
  <c r="D331" i="5"/>
  <c r="D323" i="5"/>
  <c r="D319" i="5"/>
  <c r="D314" i="5"/>
  <c r="D310" i="5"/>
  <c r="D305" i="5"/>
  <c r="D299" i="5"/>
  <c r="D295" i="5"/>
  <c r="D320" i="5" s="1"/>
  <c r="D290" i="5"/>
  <c r="D286" i="5"/>
  <c r="D283" i="5"/>
  <c r="D277" i="5"/>
  <c r="D273" i="5"/>
  <c r="D260" i="5"/>
  <c r="D255" i="5"/>
  <c r="D246" i="5"/>
  <c r="D242" i="5"/>
  <c r="D239" i="5"/>
  <c r="D236" i="5"/>
  <c r="D232" i="5"/>
  <c r="D228" i="5"/>
  <c r="D223" i="5"/>
  <c r="D220" i="5"/>
  <c r="D214" i="5"/>
  <c r="D211" i="5"/>
  <c r="D208" i="5"/>
  <c r="D198" i="5"/>
  <c r="D193" i="5"/>
  <c r="D190" i="5"/>
  <c r="D182" i="5"/>
  <c r="D173" i="5"/>
  <c r="D168" i="5"/>
  <c r="D156" i="5"/>
  <c r="D151" i="5"/>
  <c r="D148" i="5"/>
  <c r="D142" i="5"/>
  <c r="D136" i="5"/>
  <c r="D134" i="5"/>
  <c r="D122" i="5"/>
  <c r="D118" i="5"/>
  <c r="D113" i="5"/>
  <c r="D123" i="5" s="1"/>
  <c r="D108" i="5"/>
  <c r="D104" i="5"/>
  <c r="D95" i="5"/>
  <c r="D85" i="5"/>
  <c r="D81" i="5"/>
  <c r="D86" i="5" s="1"/>
  <c r="D76" i="5"/>
  <c r="D74" i="5"/>
  <c r="D72" i="5"/>
  <c r="D67" i="5"/>
  <c r="D68" i="5" s="1"/>
  <c r="D58" i="5"/>
  <c r="D54" i="5"/>
  <c r="D50" i="5"/>
  <c r="D47" i="5"/>
  <c r="D44" i="5"/>
  <c r="D41" i="5"/>
  <c r="D38" i="5"/>
  <c r="D35" i="5"/>
  <c r="D32" i="5"/>
  <c r="D27" i="5"/>
  <c r="D21" i="5"/>
  <c r="D12" i="5"/>
  <c r="D63" i="5" s="1"/>
  <c r="D186" i="5" l="1"/>
  <c r="D374" i="5"/>
  <c r="D77" i="5"/>
  <c r="D215" i="5"/>
  <c r="D444" i="5"/>
  <c r="D247" i="5"/>
  <c r="D109" i="5"/>
  <c r="D143" i="5"/>
  <c r="D402" i="5"/>
  <c r="D339" i="5"/>
  <c r="D291" i="5"/>
  <c r="D446" i="5" l="1"/>
  <c r="D4" i="5"/>
</calcChain>
</file>

<file path=xl/sharedStrings.xml><?xml version="1.0" encoding="utf-8"?>
<sst xmlns="http://schemas.openxmlformats.org/spreadsheetml/2006/main" count="614" uniqueCount="138">
  <si>
    <t>PLAN PRIHODA RAZDJELA 065  MINISTARSTVO MORA, PROMETA I INFRASTRUKTURE ZA 2024.-2026.</t>
  </si>
  <si>
    <t>IZVOR</t>
  </si>
  <si>
    <t>RAČUN</t>
  </si>
  <si>
    <t>OPIS</t>
  </si>
  <si>
    <t>PLAN 2024.</t>
  </si>
  <si>
    <t>PROJEKCIJA 2025.</t>
  </si>
  <si>
    <t>PROJEKCIJA 2026.</t>
  </si>
  <si>
    <t>UKUPNO RAZDJEL 065 PO SVIM IZVORIMA</t>
  </si>
  <si>
    <t>06505 Ministarstvo mora, prometa i infrastrukture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</si>
  <si>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</si>
  <si>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</si>
  <si>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</si>
  <si>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UKUPNO 11</t>
  </si>
  <si>
    <t>UKUPNO 12</t>
  </si>
  <si>
    <t>Prihodi od pruženih usluga</t>
  </si>
  <si>
    <t>DONOS</t>
  </si>
  <si>
    <t>Donos neutrošenih prihoda iz prethodne godine</t>
  </si>
  <si>
    <t>ODNOS</t>
  </si>
  <si>
    <t>Odnos/prijenos neutrošenih prihoda u slijedeću godinu</t>
  </si>
  <si>
    <t>UKUPNO 31</t>
  </si>
  <si>
    <t>Naknada za sigurnost plovidbe koja se plaća za strane jahte i brodice</t>
  </si>
  <si>
    <t>Ostali prihodi za posebne namjene (naknada od izobrazbe pomoraca i nautičara)</t>
  </si>
  <si>
    <t>UKUPNO 43</t>
  </si>
  <si>
    <t>Tekuće pomoći od institucija i tijela EU - ostalo</t>
  </si>
  <si>
    <t>Kapitalne pomoći od institucija i tijela EU - ostalo</t>
  </si>
  <si>
    <t>Tek. pom.od inst. i tijela EU refund. putnih troš.</t>
  </si>
  <si>
    <t>UKUPNO 51</t>
  </si>
  <si>
    <t xml:space="preserve">Tekući prijenosi između proračunskih korisnika istog proračuna </t>
  </si>
  <si>
    <t xml:space="preserve">Kapitalnii prijenosi između proračunskih korisnika istog proračuna </t>
  </si>
  <si>
    <t>UKUPNO 52</t>
  </si>
  <si>
    <t>Prihodi iz nadležnog proračuna za financiranje rashoda poslovanja - izvor 559</t>
  </si>
  <si>
    <t>Prihodi iz nadležnog proračuna za financiranje rashoda za nabavu nefinancijske imovine - izvor 559</t>
  </si>
  <si>
    <t>UKUPNO 559</t>
  </si>
  <si>
    <t>Tekuće pomoći od institucija i tijela EU - CF</t>
  </si>
  <si>
    <t>Kapitalne pomoći od institucija i tijela EU - CF</t>
  </si>
  <si>
    <t>UKUPNO 562</t>
  </si>
  <si>
    <t>Tekuće pomoći od institucija i tijela EU - ERDF</t>
  </si>
  <si>
    <t>Kapitalne pomoći od institucija i tijela EU - ERDF</t>
  </si>
  <si>
    <t>UKUPNO 563</t>
  </si>
  <si>
    <t>Tek.pom.od instit. tijela EU - Fond solidarnosti EU-potres ožujak 2020</t>
  </si>
  <si>
    <t>Kapitalne pomoći od institucija i tijela EU -Fond solidarnosti EU-potres ožujak 2020</t>
  </si>
  <si>
    <t>UKUPNO 5761</t>
  </si>
  <si>
    <t>Tekuće pomoći od institucija i tijela EU - Fond solidarnosti EU - potres prosinac 2020.</t>
  </si>
  <si>
    <t>Kapitalne pomoći od institucija i tijela EU - Fond solidarnosti EU - potres prosinac 2020.</t>
  </si>
  <si>
    <t>UKUPNO 5762</t>
  </si>
  <si>
    <t>Tek.pom.od instit. tijela EU - Mehanizam za oporavak i otpornost</t>
  </si>
  <si>
    <t>Kapitalne pom.od instit. tijela EU - Mehanizam za oporavak i otpornost</t>
  </si>
  <si>
    <t>UKUPNO 581</t>
  </si>
  <si>
    <t>Kapitalne donacije od neprofitnih organizacija</t>
  </si>
  <si>
    <t>UKUPNO 61</t>
  </si>
  <si>
    <t>Primljeni krediti i zajmovi od institucija i tijela EU - dugoročni</t>
  </si>
  <si>
    <t>UKUPNO 810</t>
  </si>
  <si>
    <t>Primljeni krediti i zajmovi od institucija i tijela EU – dugoročni, NPOO</t>
  </si>
  <si>
    <t>UKUPNO 815</t>
  </si>
  <si>
    <t>UKUPNO 06505 PO SVIM IZVORIMA</t>
  </si>
  <si>
    <t>06545 Agencija za obalni linijski pomorski promet</t>
  </si>
  <si>
    <t>UKUPNO 06545 PO SVIM IZVORIMA</t>
  </si>
  <si>
    <t>RKP 45228 Agencija za sigurnost željezničkog prometa</t>
  </si>
  <si>
    <t>UKUPNO 45228 PO SVIM IZVORIMA</t>
  </si>
  <si>
    <t>RKP 48031 Agencija za istraživanje nesreća u zračnom, pomorskom i željezničkom prometu</t>
  </si>
  <si>
    <t>UKUPNO 48031 PO SVIM IZVORIMA</t>
  </si>
  <si>
    <t>RKP 49083 Hrvatska agencija za civilno zrakoplovstvo</t>
  </si>
  <si>
    <t>641320031</t>
  </si>
  <si>
    <t>Kamate na depozite po viđenju izvor 31</t>
  </si>
  <si>
    <t>Zatezne kamate iz obveznih odnosa i drugo izvor 31</t>
  </si>
  <si>
    <t xml:space="preserve">Prihodi od pozitivnih tečajnih razlika </t>
  </si>
  <si>
    <t>Prihodi od prodaje proizvoda i robe</t>
  </si>
  <si>
    <t>641320043</t>
  </si>
  <si>
    <t>Kamate na depozite po viđenju izvor 43</t>
  </si>
  <si>
    <t>Zatezne kamate iz obveznih odnosa i drugo izvor 43</t>
  </si>
  <si>
    <t>641510043</t>
  </si>
  <si>
    <t>Prihodi od pozitivnih tečajnih razlika izvor 43</t>
  </si>
  <si>
    <t>Prihodi s naslova osiguranja, refundacije štete i totalne štete izvor 43</t>
  </si>
  <si>
    <t xml:space="preserve">Ostali prihodi za posebne namjene </t>
  </si>
  <si>
    <t>Ostali prihodi izvor 43</t>
  </si>
  <si>
    <t>UKUPNO 49083 PO SVIM IZVORIMA</t>
  </si>
  <si>
    <t>06560 Hrvatski hidrografski institut</t>
  </si>
  <si>
    <t>UKUPNO 06560 PO SVIM IZVORIMA</t>
  </si>
  <si>
    <t xml:space="preserve">06565 Hrvatska regulatorna agencija za mrežne djelatnosti </t>
  </si>
  <si>
    <t>Kamate na depozite po viđenju, namjenske</t>
  </si>
  <si>
    <t xml:space="preserve">Zatezne kamate iz obveznih odnosa i drugo </t>
  </si>
  <si>
    <t>Ostale nespomenute kazne izvor 43</t>
  </si>
  <si>
    <t>Računala i računalna oprema izvor 71</t>
  </si>
  <si>
    <t>Ostala uredska oprema izvor 71</t>
  </si>
  <si>
    <t>723110071</t>
  </si>
  <si>
    <t>Osobni automobili izvor 71</t>
  </si>
  <si>
    <t>UKUPNO 71</t>
  </si>
  <si>
    <t>UKUPNO 06565 PO SVIM IZVORIMA</t>
  </si>
  <si>
    <t>RKP 51302 Lučka uprava Rijeka</t>
  </si>
  <si>
    <t>Naknada za koncesiju na pomorskom dobru - lučke uprave</t>
  </si>
  <si>
    <t>Ostale naknade i pristojbe za posebne namjene</t>
  </si>
  <si>
    <t>Ostali prihodi za posebne namjene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</si>
  <si>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</si>
  <si>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</si>
  <si>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iz nadležnog proračuna za financiranja rashoda za nabavu nefinancijske imovine - izvor 559</t>
  </si>
  <si>
    <t>Prihodi od prodaje prijevoznih sredstava u cestovnom prometu</t>
  </si>
  <si>
    <t>844320081 </t>
  </si>
  <si>
    <t>Primljeni krediti od tuzemnih kreditnih institucija izvan javnog sektora - dugoročni namjenski</t>
  </si>
  <si>
    <t>UKUPNO 81</t>
  </si>
  <si>
    <t>UKUPNO 51302 PO SVIM IZVORIMA</t>
  </si>
  <si>
    <t>RKP 51271 Lučka uprava Zadar</t>
  </si>
  <si>
    <t>Naknada za koncesiju na pomorskom dobru-lučke uprave</t>
  </si>
  <si>
    <t xml:space="preserve">Kapitalni prijenosi između proračunskih korisnika istog proračuna </t>
  </si>
  <si>
    <t xml:space="preserve">Kapitalni prijenosi između proračunskih korisnika istog proračuna temeljem prijenosa EU sredstava </t>
  </si>
  <si>
    <t>UKUPNO 51271 PO SVIM IZVORIMA</t>
  </si>
  <si>
    <t>RKP 51335 Lučka uprava Šibenik</t>
  </si>
  <si>
    <t>Primljeni krediti od kreditnih institucija u javnom sektoru - dugoročni</t>
  </si>
  <si>
    <t>UKUPNO 51335 PO SVIM IZVORIMA</t>
  </si>
  <si>
    <t>RKP 51327 Lučka uprava Split</t>
  </si>
  <si>
    <t>Zatezne kamate iz obveznih odnosa i drugo</t>
  </si>
  <si>
    <t>Prihodi od pozitivnih tečajnih razlika</t>
  </si>
  <si>
    <t>Osobni automobil izvor 71</t>
  </si>
  <si>
    <t>UKUPNO 51327 PO SVIM IZVORIMA</t>
  </si>
  <si>
    <t>RKP 51298 Lučka uprava Ploče</t>
  </si>
  <si>
    <t>Kapitalne pomoći od ostalih izvanproračunskih korisnika državnog proračuna</t>
  </si>
  <si>
    <t>Prihodi iz nadležnog proračuna za financiranje rashoda za nabavu nefinancijske imovine- izvor 559</t>
  </si>
  <si>
    <t>Oprema</t>
  </si>
  <si>
    <t>UKUPNO 51298 PO SVIM IZVORIMA</t>
  </si>
  <si>
    <t>RKP 51343 Lučka uprava Dubrovnik</t>
  </si>
  <si>
    <t>Kamate na depozite po viđenju</t>
  </si>
  <si>
    <t>UKUPNO 51343 PO SVIM IZVORIMA</t>
  </si>
  <si>
    <t>RKP 51319 Javna ustanova Lučka uprava Osijek</t>
  </si>
  <si>
    <t xml:space="preserve">Koncesijske naknade temeljem Zakona o plovidbi i lukama unutarnjih voda </t>
  </si>
  <si>
    <t>Tekuće pomoći proračunskim korisnicima iz proračuna koji im nije nadležan</t>
  </si>
  <si>
    <t>Prihodi iz nadležnog proračuna za financiranje rashoda za nabavu
 nefinancijske imovine - izvor 559</t>
  </si>
  <si>
    <t xml:space="preserve">Tekuće pomoći od institucija i tijela EU - Mehanizam za 
oporavak i otpornost </t>
  </si>
  <si>
    <t xml:space="preserve">Kapitalne pomoći od institucija i tijela EU -  Mehanizam za 
oporavak i otpornost </t>
  </si>
  <si>
    <t>UKUPNO 51319 PO SVIM IZVORIMA</t>
  </si>
  <si>
    <t>RKP 51280 Javna ustanova Lučka uprava Vukovar</t>
  </si>
  <si>
    <t xml:space="preserve">Kapitalne pomoći od institucija i tijela EU – Mehanizam za oporavak i otpornost </t>
  </si>
  <si>
    <t>UKUPNO 51280 PO SVIM IZVORIMA</t>
  </si>
  <si>
    <t>RKP 51263 Javna ustanova Lučka uprava Slavonski Brod</t>
  </si>
  <si>
    <t>Kapitalne pomoći od institucija i tijela EU - ostale refundacije</t>
  </si>
  <si>
    <t>UKUPNO 51263 PO SVIM IZVORIMA</t>
  </si>
  <si>
    <t>RKP 51255 Javna ustanova Lučka uprava Sisak</t>
  </si>
  <si>
    <t xml:space="preserve">Kapitalne pomoći od izvanproračunskih korisnika </t>
  </si>
  <si>
    <t>UKUPNO 51255 PO SVIM IZVORIMA</t>
  </si>
  <si>
    <t>SVEUKUPNO 065 PO SVIM IZVORIMA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</si>
</sst>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0000"/>
      <name val="Arial"/>
      <charset val="238"/>
    </font>
    <font>
      <b/>
      <sz val="10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rgb="FFBFBFBF"/>
      </right>
      <top style="thin">
        <color rgb="FFBFBFBF"/>
      </top>
      <bottom/>
      <diagonal/>
    </border>
  </borders>
  <cellStyleXfs count="66">
    <xf numFmtId="0" fontId="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5" fillId="0" borderId="0"/>
    <xf numFmtId="0" fontId="5" fillId="0" borderId="0"/>
    <xf numFmtId="4" fontId="7" fillId="10" borderId="1" applyNumberFormat="0" applyProtection="0">
      <alignment vertical="center"/>
    </xf>
    <xf numFmtId="4" fontId="8" fillId="11" borderId="1" applyNumberFormat="0" applyProtection="0">
      <alignment vertical="center"/>
    </xf>
    <xf numFmtId="4" fontId="7" fillId="11" borderId="1" applyNumberFormat="0" applyProtection="0">
      <alignment horizontal="left" vertical="center" indent="1"/>
    </xf>
    <xf numFmtId="0" fontId="7" fillId="11" borderId="1" applyNumberFormat="0" applyProtection="0">
      <alignment horizontal="left" vertical="top" indent="1"/>
    </xf>
    <xf numFmtId="4" fontId="7" fillId="12" borderId="0" applyNumberFormat="0" applyProtection="0">
      <alignment horizontal="left" vertical="center" indent="1"/>
    </xf>
    <xf numFmtId="4" fontId="9" fillId="2" borderId="1" applyNumberFormat="0" applyProtection="0">
      <alignment horizontal="right" vertical="center"/>
    </xf>
    <xf numFmtId="4" fontId="9" fillId="3" borderId="1" applyNumberFormat="0" applyProtection="0">
      <alignment horizontal="right" vertical="center"/>
    </xf>
    <xf numFmtId="4" fontId="9" fillId="7" borderId="1" applyNumberFormat="0" applyProtection="0">
      <alignment horizontal="right" vertical="center"/>
    </xf>
    <xf numFmtId="4" fontId="9" fillId="5" borderId="1" applyNumberFormat="0" applyProtection="0">
      <alignment horizontal="right" vertical="center"/>
    </xf>
    <xf numFmtId="4" fontId="9" fillId="6" borderId="1" applyNumberFormat="0" applyProtection="0">
      <alignment horizontal="right" vertical="center"/>
    </xf>
    <xf numFmtId="4" fontId="9" fillId="9" borderId="1" applyNumberFormat="0" applyProtection="0">
      <alignment horizontal="right" vertical="center"/>
    </xf>
    <xf numFmtId="4" fontId="9" fillId="8" borderId="1" applyNumberFormat="0" applyProtection="0">
      <alignment horizontal="right" vertical="center"/>
    </xf>
    <xf numFmtId="4" fontId="9" fillId="13" borderId="1" applyNumberFormat="0" applyProtection="0">
      <alignment horizontal="right" vertical="center"/>
    </xf>
    <xf numFmtId="4" fontId="9" fillId="4" borderId="1" applyNumberFormat="0" applyProtection="0">
      <alignment horizontal="right" vertical="center"/>
    </xf>
    <xf numFmtId="4" fontId="7" fillId="14" borderId="2" applyNumberFormat="0" applyProtection="0">
      <alignment horizontal="left" vertical="center" indent="1"/>
    </xf>
    <xf numFmtId="4" fontId="9" fillId="15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6" fillId="16" borderId="0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7" fillId="17" borderId="1" applyNumberFormat="0" applyProtection="0">
      <alignment horizontal="center" vertical="top"/>
    </xf>
    <xf numFmtId="4" fontId="5" fillId="15" borderId="0" applyNumberFormat="0" applyProtection="0">
      <alignment horizontal="left" vertical="center" indent="1"/>
    </xf>
    <xf numFmtId="4" fontId="17" fillId="15" borderId="0" applyNumberFormat="0" applyProtection="0">
      <alignment horizontal="left" vertical="center" indent="1"/>
    </xf>
    <xf numFmtId="4" fontId="5" fillId="15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4" fontId="17" fillId="12" borderId="0" applyNumberFormat="0" applyProtection="0">
      <alignment horizontal="left" vertical="center" indent="1"/>
    </xf>
    <xf numFmtId="4" fontId="5" fillId="12" borderId="0" applyNumberFormat="0" applyProtection="0">
      <alignment horizontal="left" vertical="center" indent="1"/>
    </xf>
    <xf numFmtId="0" fontId="11" fillId="16" borderId="1" applyNumberFormat="0" applyProtection="0">
      <alignment horizontal="left" vertical="center" indent="1"/>
    </xf>
    <xf numFmtId="0" fontId="2" fillId="16" borderId="1" applyNumberFormat="0" applyProtection="0">
      <alignment horizontal="left" vertical="top" indent="1"/>
    </xf>
    <xf numFmtId="0" fontId="18" fillId="16" borderId="1" applyNumberFormat="0" applyProtection="0">
      <alignment horizontal="left" vertical="top" indent="1"/>
    </xf>
    <xf numFmtId="0" fontId="2" fillId="16" borderId="1" applyNumberFormat="0" applyProtection="0">
      <alignment horizontal="left" vertical="top" indent="1"/>
    </xf>
    <xf numFmtId="0" fontId="11" fillId="12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0" fontId="18" fillId="12" borderId="1" applyNumberFormat="0" applyProtection="0">
      <alignment horizontal="left" vertical="top" indent="1"/>
    </xf>
    <xf numFmtId="0" fontId="2" fillId="12" borderId="1" applyNumberFormat="0" applyProtection="0">
      <alignment horizontal="left" vertical="top" indent="1"/>
    </xf>
    <xf numFmtId="0" fontId="11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18" fillId="18" borderId="1" applyNumberFormat="0" applyProtection="0">
      <alignment horizontal="left" vertical="top" indent="1"/>
    </xf>
    <xf numFmtId="0" fontId="2" fillId="18" borderId="1" applyNumberFormat="0" applyProtection="0">
      <alignment horizontal="left" vertical="top" indent="1"/>
    </xf>
    <xf numFmtId="0" fontId="4" fillId="19" borderId="1" applyNumberFormat="0" applyProtection="0">
      <alignment horizontal="left" vertical="center" indent="1"/>
    </xf>
    <xf numFmtId="0" fontId="19" fillId="19" borderId="1" applyNumberFormat="0" applyProtection="0">
      <alignment horizontal="left" vertical="center" indent="1"/>
    </xf>
    <xf numFmtId="0" fontId="4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top" indent="1"/>
    </xf>
    <xf numFmtId="0" fontId="18" fillId="19" borderId="1" applyNumberFormat="0" applyProtection="0">
      <alignment horizontal="left" vertical="top" indent="1"/>
    </xf>
    <xf numFmtId="0" fontId="2" fillId="19" borderId="1" applyNumberFormat="0" applyProtection="0">
      <alignment horizontal="left" vertical="top" indent="1"/>
    </xf>
    <xf numFmtId="0" fontId="2" fillId="0" borderId="0"/>
    <xf numFmtId="0" fontId="15" fillId="0" borderId="0"/>
    <xf numFmtId="0" fontId="2" fillId="0" borderId="0"/>
    <xf numFmtId="4" fontId="9" fillId="20" borderId="1" applyNumberFormat="0" applyProtection="0">
      <alignment vertical="center"/>
    </xf>
    <xf numFmtId="4" fontId="12" fillId="20" borderId="1" applyNumberFormat="0" applyProtection="0">
      <alignment vertical="center"/>
    </xf>
    <xf numFmtId="4" fontId="9" fillId="20" borderId="1" applyNumberFormat="0" applyProtection="0">
      <alignment horizontal="left" vertical="center" indent="1"/>
    </xf>
    <xf numFmtId="0" fontId="9" fillId="20" borderId="1" applyNumberFormat="0" applyProtection="0">
      <alignment horizontal="left" vertical="top" indent="1"/>
    </xf>
    <xf numFmtId="4" fontId="9" fillId="15" borderId="1" applyNumberFormat="0" applyProtection="0">
      <alignment horizontal="right" vertical="center"/>
    </xf>
    <xf numFmtId="4" fontId="12" fillId="15" borderId="1" applyNumberFormat="0" applyProtection="0">
      <alignment horizontal="right" vertical="center"/>
    </xf>
    <xf numFmtId="4" fontId="9" fillId="17" borderId="1" applyNumberFormat="0" applyProtection="0">
      <alignment horizontal="left" vertical="center" indent="1"/>
    </xf>
    <xf numFmtId="0" fontId="7" fillId="12" borderId="1" applyNumberFormat="0" applyProtection="0">
      <alignment horizontal="center" vertical="top" wrapText="1"/>
    </xf>
    <xf numFmtId="4" fontId="13" fillId="21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13" fillId="21" borderId="0" applyNumberFormat="0" applyProtection="0">
      <alignment horizontal="left" vertical="center" indent="1"/>
    </xf>
    <xf numFmtId="4" fontId="14" fillId="15" borderId="1" applyNumberFormat="0" applyProtection="0">
      <alignment horizontal="right" vertical="center"/>
    </xf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3" fontId="3" fillId="22" borderId="3" xfId="0" applyNumberFormat="1" applyFont="1" applyFill="1" applyBorder="1" applyAlignment="1">
      <alignment horizontal="right" vertical="center"/>
    </xf>
    <xf numFmtId="0" fontId="2" fillId="24" borderId="3" xfId="0" applyFont="1" applyFill="1" applyBorder="1" applyAlignment="1">
      <alignment horizontal="left" vertical="center"/>
    </xf>
    <xf numFmtId="0" fontId="2" fillId="24" borderId="3" xfId="0" applyFont="1" applyFill="1" applyBorder="1" applyAlignment="1">
      <alignment horizontal="left" vertical="center" wrapText="1"/>
    </xf>
    <xf numFmtId="3" fontId="2" fillId="24" borderId="3" xfId="0" applyNumberFormat="1" applyFont="1" applyFill="1" applyBorder="1" applyAlignment="1">
      <alignment horizontal="right" vertical="center"/>
    </xf>
    <xf numFmtId="0" fontId="1" fillId="24" borderId="3" xfId="0" applyFont="1" applyFill="1" applyBorder="1" applyAlignment="1">
      <alignment horizontal="left" vertical="center"/>
    </xf>
    <xf numFmtId="0" fontId="1" fillId="24" borderId="3" xfId="0" applyFont="1" applyFill="1" applyBorder="1" applyAlignment="1">
      <alignment horizontal="center" vertical="center"/>
    </xf>
    <xf numFmtId="3" fontId="1" fillId="24" borderId="3" xfId="0" applyNumberFormat="1" applyFont="1" applyFill="1" applyBorder="1" applyAlignment="1">
      <alignment horizontal="right" vertical="center"/>
    </xf>
    <xf numFmtId="0" fontId="2" fillId="24" borderId="3" xfId="6" applyFont="1" applyFill="1" applyBorder="1" applyAlignment="1">
      <alignment horizontal="left" vertical="center" wrapText="1"/>
    </xf>
    <xf numFmtId="0" fontId="6" fillId="24" borderId="3" xfId="0" applyFont="1" applyFill="1" applyBorder="1" applyAlignment="1">
      <alignment horizontal="center" vertical="center"/>
    </xf>
    <xf numFmtId="0" fontId="2" fillId="24" borderId="3" xfId="5" applyFont="1" applyFill="1" applyBorder="1" applyAlignment="1">
      <alignment horizontal="left" vertical="center" wrapText="1"/>
    </xf>
    <xf numFmtId="0" fontId="2" fillId="24" borderId="3" xfId="0" applyFont="1" applyFill="1" applyBorder="1" applyAlignment="1">
      <alignment vertical="center"/>
    </xf>
    <xf numFmtId="0" fontId="1" fillId="24" borderId="3" xfId="0" applyFont="1" applyFill="1" applyBorder="1" applyAlignment="1">
      <alignment vertical="center"/>
    </xf>
    <xf numFmtId="0" fontId="2" fillId="24" borderId="3" xfId="1" applyFill="1" applyBorder="1" applyAlignment="1">
      <alignment horizontal="left" vertical="center" wrapText="1"/>
    </xf>
    <xf numFmtId="0" fontId="2" fillId="24" borderId="3" xfId="1" applyFill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/>
    </xf>
    <xf numFmtId="0" fontId="2" fillId="24" borderId="3" xfId="0" applyFont="1" applyFill="1" applyBorder="1" applyAlignment="1">
      <alignment vertical="center" wrapText="1"/>
    </xf>
    <xf numFmtId="0" fontId="1" fillId="24" borderId="3" xfId="0" applyFont="1" applyFill="1" applyBorder="1" applyAlignment="1">
      <alignment horizontal="left" vertical="center" wrapText="1"/>
    </xf>
    <xf numFmtId="0" fontId="1" fillId="24" borderId="3" xfId="6" applyFont="1" applyFill="1" applyBorder="1" applyAlignment="1">
      <alignment horizontal="left" vertical="center" wrapText="1"/>
    </xf>
    <xf numFmtId="0" fontId="1" fillId="24" borderId="4" xfId="0" applyFont="1" applyFill="1" applyBorder="1" applyAlignment="1">
      <alignment horizontal="right" vertical="center"/>
    </xf>
    <xf numFmtId="0" fontId="1" fillId="24" borderId="5" xfId="0" applyFont="1" applyFill="1" applyBorder="1" applyAlignment="1">
      <alignment horizontal="right" vertical="center"/>
    </xf>
    <xf numFmtId="3" fontId="1" fillId="24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" fontId="2" fillId="24" borderId="3" xfId="3" applyNumberFormat="1" applyFont="1" applyFill="1" applyBorder="1" applyAlignment="1">
      <alignment horizontal="right" vertical="center"/>
    </xf>
    <xf numFmtId="3" fontId="1" fillId="24" borderId="3" xfId="3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4" fillId="24" borderId="4" xfId="0" applyFont="1" applyFill="1" applyBorder="1" applyAlignment="1">
      <alignment vertical="center"/>
    </xf>
    <xf numFmtId="0" fontId="2" fillId="24" borderId="4" xfId="0" applyFont="1" applyFill="1" applyBorder="1" applyAlignment="1">
      <alignment vertical="center"/>
    </xf>
    <xf numFmtId="3" fontId="2" fillId="25" borderId="13" xfId="0" applyNumberFormat="1" applyFont="1" applyFill="1" applyBorder="1" applyAlignment="1">
      <alignment vertical="center"/>
    </xf>
    <xf numFmtId="3" fontId="2" fillId="25" borderId="12" xfId="0" applyNumberFormat="1" applyFont="1" applyFill="1" applyBorder="1" applyAlignment="1">
      <alignment vertical="center"/>
    </xf>
    <xf numFmtId="3" fontId="2" fillId="25" borderId="14" xfId="0" applyNumberFormat="1" applyFont="1" applyFill="1" applyBorder="1" applyAlignment="1">
      <alignment vertical="center"/>
    </xf>
    <xf numFmtId="3" fontId="0" fillId="25" borderId="11" xfId="0" applyNumberFormat="1" applyFill="1" applyBorder="1" applyAlignment="1">
      <alignment vertical="center"/>
    </xf>
    <xf numFmtId="3" fontId="0" fillId="25" borderId="13" xfId="0" applyNumberFormat="1" applyFill="1" applyBorder="1" applyAlignment="1">
      <alignment vertical="center"/>
    </xf>
    <xf numFmtId="3" fontId="0" fillId="25" borderId="12" xfId="0" applyNumberFormat="1" applyFill="1" applyBorder="1" applyAlignment="1">
      <alignment vertical="center"/>
    </xf>
    <xf numFmtId="3" fontId="0" fillId="25" borderId="14" xfId="0" applyNumberFormat="1" applyFill="1" applyBorder="1" applyAlignment="1">
      <alignment vertical="center"/>
    </xf>
    <xf numFmtId="0" fontId="2" fillId="25" borderId="13" xfId="0" applyFont="1" applyFill="1" applyBorder="1" applyAlignment="1">
      <alignment vertical="center"/>
    </xf>
    <xf numFmtId="0" fontId="2" fillId="25" borderId="14" xfId="0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5" fillId="25" borderId="13" xfId="0" applyNumberFormat="1" applyFont="1" applyFill="1" applyBorder="1" applyAlignment="1">
      <alignment vertical="center"/>
    </xf>
    <xf numFmtId="3" fontId="25" fillId="25" borderId="14" xfId="0" applyNumberFormat="1" applyFont="1" applyFill="1" applyBorder="1" applyAlignment="1">
      <alignment vertical="center"/>
    </xf>
    <xf numFmtId="0" fontId="0" fillId="25" borderId="14" xfId="0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center" vertical="center"/>
    </xf>
    <xf numFmtId="3" fontId="2" fillId="26" borderId="13" xfId="0" applyNumberFormat="1" applyFont="1" applyFill="1" applyBorder="1" applyAlignment="1">
      <alignment vertical="center"/>
    </xf>
    <xf numFmtId="3" fontId="2" fillId="26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 wrapText="1"/>
    </xf>
    <xf numFmtId="0" fontId="0" fillId="24" borderId="0" xfId="0" applyFill="1" applyAlignment="1">
      <alignment vertical="center"/>
    </xf>
    <xf numFmtId="3" fontId="2" fillId="26" borderId="14" xfId="0" applyNumberFormat="1" applyFont="1" applyFill="1" applyBorder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2" fillId="25" borderId="11" xfId="0" applyFont="1" applyFill="1" applyBorder="1" applyAlignment="1">
      <alignment horizontal="left" vertical="center"/>
    </xf>
    <xf numFmtId="0" fontId="1" fillId="25" borderId="12" xfId="0" applyFont="1" applyFill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28" borderId="3" xfId="0" applyFont="1" applyFill="1" applyBorder="1" applyAlignment="1">
      <alignment horizontal="center" vertical="center" wrapText="1"/>
    </xf>
    <xf numFmtId="0" fontId="2" fillId="24" borderId="9" xfId="0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18" xfId="0" applyFont="1" applyBorder="1" applyAlignment="1">
      <alignment wrapText="1"/>
    </xf>
    <xf numFmtId="0" fontId="2" fillId="24" borderId="6" xfId="0" applyFont="1" applyFill="1" applyBorder="1" applyAlignment="1">
      <alignment horizontal="left" vertical="center"/>
    </xf>
    <xf numFmtId="0" fontId="1" fillId="24" borderId="6" xfId="0" applyFont="1" applyFill="1" applyBorder="1" applyAlignment="1">
      <alignment vertical="center"/>
    </xf>
    <xf numFmtId="0" fontId="0" fillId="26" borderId="0" xfId="0" applyFill="1" applyAlignment="1">
      <alignment vertical="center"/>
    </xf>
    <xf numFmtId="3" fontId="0" fillId="24" borderId="3" xfId="0" applyNumberFormat="1" applyFill="1" applyBorder="1" applyAlignment="1">
      <alignment horizontal="right" vertical="center"/>
    </xf>
    <xf numFmtId="3" fontId="2" fillId="24" borderId="9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left" vertical="center" wrapText="1"/>
    </xf>
    <xf numFmtId="0" fontId="3" fillId="24" borderId="10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  <xf numFmtId="3" fontId="26" fillId="29" borderId="3" xfId="0" applyNumberFormat="1" applyFont="1" applyFill="1" applyBorder="1" applyAlignment="1">
      <alignment vertical="center"/>
    </xf>
    <xf numFmtId="3" fontId="2" fillId="25" borderId="20" xfId="0" applyNumberFormat="1" applyFont="1" applyFill="1" applyBorder="1" applyAlignment="1">
      <alignment vertical="center"/>
    </xf>
    <xf numFmtId="3" fontId="2" fillId="25" borderId="3" xfId="0" applyNumberFormat="1" applyFont="1" applyFill="1" applyBorder="1" applyAlignment="1">
      <alignment vertical="center"/>
    </xf>
    <xf numFmtId="3" fontId="2" fillId="27" borderId="14" xfId="0" applyNumberFormat="1" applyFont="1" applyFill="1" applyBorder="1" applyAlignment="1">
      <alignment vertical="center"/>
    </xf>
    <xf numFmtId="3" fontId="2" fillId="27" borderId="13" xfId="0" applyNumberFormat="1" applyFont="1" applyFill="1" applyBorder="1" applyAlignment="1">
      <alignment horizontal="right" vertical="center"/>
    </xf>
    <xf numFmtId="3" fontId="2" fillId="27" borderId="1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24" borderId="9" xfId="0" applyFont="1" applyFill="1" applyBorder="1" applyAlignment="1">
      <alignment horizontal="center" vertical="center"/>
    </xf>
    <xf numFmtId="0" fontId="1" fillId="24" borderId="3" xfId="0" applyFont="1" applyFill="1" applyBorder="1" applyAlignment="1">
      <alignment horizontal="right" vertical="center"/>
    </xf>
    <xf numFmtId="0" fontId="2" fillId="24" borderId="10" xfId="0" applyFont="1" applyFill="1" applyBorder="1" applyAlignment="1">
      <alignment horizontal="center" vertical="center"/>
    </xf>
    <xf numFmtId="3" fontId="0" fillId="23" borderId="0" xfId="0" applyNumberFormat="1" applyFill="1" applyAlignment="1">
      <alignment vertical="center"/>
    </xf>
    <xf numFmtId="0" fontId="0" fillId="23" borderId="0" xfId="0" applyFill="1" applyAlignment="1">
      <alignment vertical="center"/>
    </xf>
    <xf numFmtId="3" fontId="0" fillId="25" borderId="11" xfId="0" applyNumberFormat="1" applyFill="1" applyBorder="1"/>
    <xf numFmtId="3" fontId="0" fillId="25" borderId="13" xfId="0" applyNumberFormat="1" applyFill="1" applyBorder="1"/>
    <xf numFmtId="3" fontId="0" fillId="25" borderId="12" xfId="0" applyNumberFormat="1" applyFill="1" applyBorder="1"/>
    <xf numFmtId="3" fontId="0" fillId="25" borderId="14" xfId="0" applyNumberFormat="1" applyFill="1" applyBorder="1"/>
    <xf numFmtId="3" fontId="1" fillId="24" borderId="9" xfId="0" applyNumberFormat="1" applyFont="1" applyFill="1" applyBorder="1" applyAlignment="1">
      <alignment horizontal="right" vertical="center"/>
    </xf>
    <xf numFmtId="3" fontId="0" fillId="24" borderId="0" xfId="0" applyNumberFormat="1" applyFill="1" applyAlignment="1">
      <alignment vertical="center"/>
    </xf>
    <xf numFmtId="0" fontId="2" fillId="24" borderId="7" xfId="0" applyFont="1" applyFill="1" applyBorder="1" applyAlignment="1">
      <alignment vertical="center"/>
    </xf>
    <xf numFmtId="0" fontId="1" fillId="24" borderId="9" xfId="0" applyFont="1" applyFill="1" applyBorder="1" applyAlignment="1">
      <alignment horizontal="right" vertical="center"/>
    </xf>
    <xf numFmtId="0" fontId="1" fillId="24" borderId="7" xfId="0" applyFont="1" applyFill="1" applyBorder="1" applyAlignment="1">
      <alignment vertical="center"/>
    </xf>
    <xf numFmtId="3" fontId="1" fillId="24" borderId="7" xfId="0" applyNumberFormat="1" applyFont="1" applyFill="1" applyBorder="1" applyAlignment="1">
      <alignment horizontal="right" vertical="center"/>
    </xf>
    <xf numFmtId="3" fontId="2" fillId="25" borderId="13" xfId="0" applyNumberFormat="1" applyFont="1" applyFill="1" applyBorder="1"/>
    <xf numFmtId="0" fontId="2" fillId="25" borderId="14" xfId="0" applyFont="1" applyFill="1" applyBorder="1"/>
    <xf numFmtId="3" fontId="2" fillId="25" borderId="14" xfId="0" applyNumberFormat="1" applyFont="1" applyFill="1" applyBorder="1"/>
    <xf numFmtId="0" fontId="2" fillId="25" borderId="11" xfId="0" applyFont="1" applyFill="1" applyBorder="1" applyAlignment="1">
      <alignment wrapText="1"/>
    </xf>
    <xf numFmtId="3" fontId="2" fillId="25" borderId="11" xfId="0" applyNumberFormat="1" applyFont="1" applyFill="1" applyBorder="1"/>
    <xf numFmtId="0" fontId="2" fillId="25" borderId="13" xfId="0" applyFont="1" applyFill="1" applyBorder="1" applyAlignment="1">
      <alignment wrapText="1"/>
    </xf>
    <xf numFmtId="0" fontId="2" fillId="25" borderId="11" xfId="0" applyFont="1" applyFill="1" applyBorder="1" applyAlignment="1">
      <alignment horizontal="left"/>
    </xf>
    <xf numFmtId="0" fontId="2" fillId="25" borderId="13" xfId="0" applyFont="1" applyFill="1" applyBorder="1" applyAlignment="1">
      <alignment horizontal="left" wrapText="1"/>
    </xf>
    <xf numFmtId="0" fontId="2" fillId="25" borderId="12" xfId="0" applyFont="1" applyFill="1" applyBorder="1"/>
    <xf numFmtId="0" fontId="2" fillId="25" borderId="14" xfId="0" applyFont="1" applyFill="1" applyBorder="1" applyAlignment="1">
      <alignment wrapText="1"/>
    </xf>
    <xf numFmtId="0" fontId="2" fillId="25" borderId="12" xfId="0" applyFont="1" applyFill="1" applyBorder="1" applyAlignment="1">
      <alignment horizontal="left"/>
    </xf>
    <xf numFmtId="0" fontId="25" fillId="24" borderId="3" xfId="0" applyFont="1" applyFill="1" applyBorder="1" applyAlignment="1">
      <alignment horizontal="left" vertical="center"/>
    </xf>
    <xf numFmtId="0" fontId="25" fillId="24" borderId="3" xfId="0" applyFont="1" applyFill="1" applyBorder="1" applyAlignment="1">
      <alignment vertical="center"/>
    </xf>
    <xf numFmtId="3" fontId="25" fillId="26" borderId="13" xfId="0" applyNumberFormat="1" applyFont="1" applyFill="1" applyBorder="1" applyAlignment="1">
      <alignment vertical="center"/>
    </xf>
    <xf numFmtId="0" fontId="27" fillId="24" borderId="0" xfId="0" applyFont="1" applyFill="1" applyAlignment="1">
      <alignment vertical="center"/>
    </xf>
    <xf numFmtId="0" fontId="25" fillId="24" borderId="3" xfId="0" applyFont="1" applyFill="1" applyBorder="1" applyAlignment="1">
      <alignment horizontal="center" vertical="center"/>
    </xf>
    <xf numFmtId="0" fontId="25" fillId="24" borderId="3" xfId="0" applyFont="1" applyFill="1" applyBorder="1" applyAlignment="1">
      <alignment horizontal="left" vertical="center" wrapText="1"/>
    </xf>
    <xf numFmtId="0" fontId="28" fillId="24" borderId="3" xfId="0" applyFont="1" applyFill="1" applyBorder="1" applyAlignment="1">
      <alignment horizontal="left" vertical="center"/>
    </xf>
    <xf numFmtId="0" fontId="28" fillId="24" borderId="3" xfId="0" applyFont="1" applyFill="1" applyBorder="1" applyAlignment="1">
      <alignment horizontal="center" vertical="center"/>
    </xf>
    <xf numFmtId="3" fontId="28" fillId="24" borderId="3" xfId="0" applyNumberFormat="1" applyFont="1" applyFill="1" applyBorder="1" applyAlignment="1">
      <alignment horizontal="right" vertical="center"/>
    </xf>
    <xf numFmtId="3" fontId="25" fillId="24" borderId="3" xfId="0" applyNumberFormat="1" applyFont="1" applyFill="1" applyBorder="1" applyAlignment="1">
      <alignment horizontal="right" vertical="center"/>
    </xf>
    <xf numFmtId="0" fontId="25" fillId="24" borderId="0" xfId="0" applyFont="1" applyFill="1" applyAlignment="1">
      <alignment vertical="center"/>
    </xf>
    <xf numFmtId="0" fontId="27" fillId="24" borderId="3" xfId="0" applyFont="1" applyFill="1" applyBorder="1" applyAlignment="1">
      <alignment horizontal="left" vertical="center"/>
    </xf>
    <xf numFmtId="0" fontId="27" fillId="24" borderId="3" xfId="5" applyFont="1" applyFill="1" applyBorder="1" applyAlignment="1">
      <alignment horizontal="left" vertical="center" wrapText="1"/>
    </xf>
    <xf numFmtId="3" fontId="27" fillId="24" borderId="3" xfId="0" applyNumberFormat="1" applyFont="1" applyFill="1" applyBorder="1" applyAlignment="1">
      <alignment horizontal="right" vertical="center"/>
    </xf>
    <xf numFmtId="0" fontId="28" fillId="24" borderId="3" xfId="0" applyFont="1" applyFill="1" applyBorder="1" applyAlignment="1">
      <alignment vertical="center"/>
    </xf>
    <xf numFmtId="0" fontId="27" fillId="24" borderId="3" xfId="0" applyFont="1" applyFill="1" applyBorder="1" applyAlignment="1">
      <alignment vertical="center"/>
    </xf>
    <xf numFmtId="0" fontId="25" fillId="24" borderId="3" xfId="0" applyFont="1" applyFill="1" applyBorder="1" applyAlignment="1">
      <alignment vertical="center" wrapText="1"/>
    </xf>
    <xf numFmtId="0" fontId="27" fillId="24" borderId="3" xfId="0" applyFont="1" applyFill="1" applyBorder="1" applyAlignment="1">
      <alignment vertical="center" wrapText="1"/>
    </xf>
    <xf numFmtId="3" fontId="27" fillId="25" borderId="13" xfId="0" applyNumberFormat="1" applyFont="1" applyFill="1" applyBorder="1" applyAlignment="1">
      <alignment vertical="center"/>
    </xf>
    <xf numFmtId="3" fontId="27" fillId="25" borderId="14" xfId="0" applyNumberFormat="1" applyFont="1" applyFill="1" applyBorder="1" applyAlignment="1">
      <alignment vertical="center"/>
    </xf>
    <xf numFmtId="0" fontId="25" fillId="24" borderId="4" xfId="0" applyFont="1" applyFill="1" applyBorder="1" applyAlignment="1">
      <alignment vertical="center" wrapText="1"/>
    </xf>
    <xf numFmtId="0" fontId="27" fillId="24" borderId="4" xfId="0" applyFont="1" applyFill="1" applyBorder="1" applyAlignment="1">
      <alignment vertical="center" wrapText="1"/>
    </xf>
    <xf numFmtId="3" fontId="2" fillId="24" borderId="14" xfId="0" applyNumberFormat="1" applyFont="1" applyFill="1" applyBorder="1" applyAlignment="1">
      <alignment vertical="center"/>
    </xf>
    <xf numFmtId="3" fontId="0" fillId="30" borderId="12" xfId="0" applyNumberFormat="1" applyFill="1" applyBorder="1" applyAlignment="1">
      <alignment vertical="center"/>
    </xf>
    <xf numFmtId="3" fontId="2" fillId="30" borderId="14" xfId="0" applyNumberFormat="1" applyFont="1" applyFill="1" applyBorder="1" applyAlignment="1">
      <alignment vertical="center"/>
    </xf>
    <xf numFmtId="3" fontId="2" fillId="31" borderId="3" xfId="0" applyNumberFormat="1" applyFont="1" applyFill="1" applyBorder="1" applyAlignment="1">
      <alignment horizontal="right" vertical="center"/>
    </xf>
    <xf numFmtId="3" fontId="2" fillId="32" borderId="13" xfId="0" applyNumberFormat="1" applyFont="1" applyFill="1" applyBorder="1" applyAlignment="1">
      <alignment vertical="center"/>
    </xf>
    <xf numFmtId="3" fontId="2" fillId="32" borderId="13" xfId="0" applyNumberFormat="1" applyFont="1" applyFill="1" applyBorder="1"/>
    <xf numFmtId="3" fontId="2" fillId="32" borderId="14" xfId="0" applyNumberFormat="1" applyFont="1" applyFill="1" applyBorder="1"/>
    <xf numFmtId="3" fontId="2" fillId="33" borderId="3" xfId="0" applyNumberFormat="1" applyFont="1" applyFill="1" applyBorder="1" applyAlignment="1">
      <alignment horizontal="right" vertical="center"/>
    </xf>
    <xf numFmtId="3" fontId="25" fillId="33" borderId="3" xfId="0" applyNumberFormat="1" applyFont="1" applyFill="1" applyBorder="1" applyAlignment="1">
      <alignment horizontal="right" vertical="center"/>
    </xf>
    <xf numFmtId="3" fontId="2" fillId="34" borderId="13" xfId="0" applyNumberFormat="1" applyFont="1" applyFill="1" applyBorder="1" applyAlignment="1">
      <alignment vertical="center"/>
    </xf>
    <xf numFmtId="3" fontId="2" fillId="34" borderId="14" xfId="0" applyNumberFormat="1" applyFont="1" applyFill="1" applyBorder="1" applyAlignment="1">
      <alignment vertical="center"/>
    </xf>
    <xf numFmtId="0" fontId="1" fillId="24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" fillId="24" borderId="3" xfId="0" applyFont="1" applyFill="1" applyBorder="1" applyAlignment="1">
      <alignment horizontal="center" vertical="center"/>
    </xf>
    <xf numFmtId="0" fontId="2" fillId="24" borderId="7" xfId="0" applyFont="1" applyFill="1" applyBorder="1" applyAlignment="1">
      <alignment horizontal="center" vertical="center"/>
    </xf>
    <xf numFmtId="0" fontId="2" fillId="24" borderId="8" xfId="0" applyFont="1" applyFill="1" applyBorder="1" applyAlignment="1">
      <alignment horizontal="center" vertical="center"/>
    </xf>
    <xf numFmtId="0" fontId="2" fillId="24" borderId="9" xfId="0" applyFont="1" applyFill="1" applyBorder="1" applyAlignment="1">
      <alignment horizontal="center" vertical="center"/>
    </xf>
    <xf numFmtId="0" fontId="1" fillId="24" borderId="3" xfId="0" applyFont="1" applyFill="1" applyBorder="1" applyAlignment="1">
      <alignment horizontal="right" vertical="center"/>
    </xf>
    <xf numFmtId="0" fontId="26" fillId="29" borderId="3" xfId="0" applyFont="1" applyFill="1" applyBorder="1" applyAlignment="1">
      <alignment horizontal="right" vertical="center"/>
    </xf>
    <xf numFmtId="0" fontId="1" fillId="23" borderId="16" xfId="0" applyFont="1" applyFill="1" applyBorder="1" applyAlignment="1">
      <alignment horizontal="left" vertical="center"/>
    </xf>
    <xf numFmtId="0" fontId="1" fillId="23" borderId="5" xfId="0" applyFont="1" applyFill="1" applyBorder="1" applyAlignment="1">
      <alignment horizontal="left" vertical="center"/>
    </xf>
    <xf numFmtId="0" fontId="0" fillId="24" borderId="8" xfId="0" applyFill="1" applyBorder="1" applyAlignment="1">
      <alignment horizontal="center" vertical="center"/>
    </xf>
    <xf numFmtId="0" fontId="25" fillId="24" borderId="3" xfId="0" applyFont="1" applyFill="1" applyBorder="1" applyAlignment="1">
      <alignment horizontal="center" vertical="center"/>
    </xf>
    <xf numFmtId="0" fontId="27" fillId="24" borderId="3" xfId="0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/>
    </xf>
    <xf numFmtId="0" fontId="1" fillId="23" borderId="4" xfId="0" applyFont="1" applyFill="1" applyBorder="1" applyAlignment="1">
      <alignment horizontal="left" vertical="center"/>
    </xf>
    <xf numFmtId="0" fontId="1" fillId="23" borderId="17" xfId="0" applyFont="1" applyFill="1" applyBorder="1" applyAlignment="1">
      <alignment horizontal="left" vertical="center"/>
    </xf>
    <xf numFmtId="49" fontId="1" fillId="23" borderId="16" xfId="0" applyNumberFormat="1" applyFont="1" applyFill="1" applyBorder="1" applyAlignment="1">
      <alignment horizontal="left" vertical="center"/>
    </xf>
    <xf numFmtId="49" fontId="1" fillId="23" borderId="5" xfId="0" applyNumberFormat="1" applyFont="1" applyFill="1" applyBorder="1" applyAlignment="1">
      <alignment horizontal="left" vertical="center"/>
    </xf>
    <xf numFmtId="0" fontId="3" fillId="29" borderId="19" xfId="0" applyFont="1" applyFill="1" applyBorder="1" applyAlignment="1">
      <alignment horizontal="center" vertical="center" wrapText="1"/>
    </xf>
    <xf numFmtId="0" fontId="3" fillId="29" borderId="0" xfId="0" applyFont="1" applyFill="1" applyAlignment="1">
      <alignment horizontal="center" vertical="center" wrapText="1"/>
    </xf>
    <xf numFmtId="0" fontId="3" fillId="22" borderId="3" xfId="0" applyFont="1" applyFill="1" applyBorder="1" applyAlignment="1">
      <alignment horizontal="center" vertical="center"/>
    </xf>
  </cellXfs>
  <cellStyles count="66">
    <cellStyle name="Normal 2" xfId="1"/>
    <cellStyle name="Normal 3" xfId="2"/>
    <cellStyle name="Normal 4" xfId="3"/>
    <cellStyle name="Normalno" xfId="0" builtinId="0"/>
    <cellStyle name="Normalno 3" xfId="4"/>
    <cellStyle name="Obično_Izvori_Hierarhija za unos_Export_4" xfId="5"/>
    <cellStyle name="Obično_List7" xfId="6"/>
    <cellStyle name="SAPBEXaggData" xfId="7"/>
    <cellStyle name="SAPBEXaggDataEmph" xfId="8"/>
    <cellStyle name="SAPBEXaggItem" xfId="9"/>
    <cellStyle name="SAPBEXaggItemX" xfId="10"/>
    <cellStyle name="SAPBEXchaText" xfId="1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ilterText 2" xfId="24"/>
    <cellStyle name="SAPBEXfilterText 2 2" xfId="25"/>
    <cellStyle name="SAPBEXformats" xfId="26"/>
    <cellStyle name="SAPBEXheaderItem" xfId="27"/>
    <cellStyle name="SAPBEXheaderItem 2" xfId="28"/>
    <cellStyle name="SAPBEXheaderItem 2 2" xfId="29"/>
    <cellStyle name="SAPBEXheaderText" xfId="30"/>
    <cellStyle name="SAPBEXheaderText 2" xfId="31"/>
    <cellStyle name="SAPBEXheaderText 2 2" xfId="32"/>
    <cellStyle name="SAPBEXHLevel0" xfId="33"/>
    <cellStyle name="SAPBEXHLevel0X" xfId="34"/>
    <cellStyle name="SAPBEXHLevel0X 2" xfId="35"/>
    <cellStyle name="SAPBEXHLevel0X 2 2" xfId="36"/>
    <cellStyle name="SAPBEXHLevel1" xfId="37"/>
    <cellStyle name="SAPBEXHLevel1X" xfId="38"/>
    <cellStyle name="SAPBEXHLevel1X 2" xfId="39"/>
    <cellStyle name="SAPBEXHLevel1X 2 2" xfId="40"/>
    <cellStyle name="SAPBEXHLevel2" xfId="41"/>
    <cellStyle name="SAPBEXHLevel2X" xfId="42"/>
    <cellStyle name="SAPBEXHLevel2X 2" xfId="43"/>
    <cellStyle name="SAPBEXHLevel2X 2 2" xfId="44"/>
    <cellStyle name="SAPBEXHLevel3" xfId="45"/>
    <cellStyle name="SAPBEXHLevel3 2" xfId="46"/>
    <cellStyle name="SAPBEXHLevel3 2 2" xfId="47"/>
    <cellStyle name="SAPBEXHLevel3X" xfId="48"/>
    <cellStyle name="SAPBEXHLevel3X 2" xfId="49"/>
    <cellStyle name="SAPBEXHLevel3X 2 2" xfId="50"/>
    <cellStyle name="SAPBEXinputData" xfId="51"/>
    <cellStyle name="SAPBEXinputData 2" xfId="52"/>
    <cellStyle name="SAPBEXinputData 2 2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title 2" xfId="63"/>
    <cellStyle name="SAPBEXtitle 2 2" xfId="64"/>
    <cellStyle name="SAPBEXundefined" xfId="65"/>
  </cellStyles>
  <dxfs count="0"/>
  <tableStyles count="0" defaultTableStyle="TableStyleMedium2" defaultPivotStyle="PivotStyleLight16"/>
  <colors>
    <mruColors>
      <color rgb="FFCCFFCC"/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8"/>
  <sheetViews>
    <sheetView zoomScaleNormal="100" zoomScaleSheetLayoutView="100" workbookViewId="0">
      <pane xSplit="3" ySplit="4" topLeftCell="D260" activePane="bottomRight" state="frozen"/>
      <selection pane="topRight" activeCell="C48" sqref="C48"/>
      <selection pane="bottomLeft" activeCell="C48" sqref="C48"/>
      <selection pane="bottomRight" activeCell="A3" sqref="A3:F3"/>
    </sheetView>
  </sheetViews>
  <sheetFormatPr defaultRowHeight="13.15" customHeight="1" x14ac:dyDescent="0.2"/>
  <cols>
    <col min="1" max="1" width="8.85546875" style="47" customWidth="1"/>
    <col min="2" max="2" width="13.5703125" style="2" customWidth="1"/>
    <col min="3" max="3" width="64.5703125" style="2" customWidth="1"/>
    <col min="4" max="4" width="15.85546875" style="2" bestFit="1" customWidth="1"/>
    <col min="5" max="6" width="13.7109375" style="2" bestFit="1" customWidth="1"/>
    <col min="7" max="7" width="13.42578125" style="2" customWidth="1"/>
    <col min="8" max="8" width="12.85546875" style="2" customWidth="1"/>
    <col min="9" max="16384" width="9.140625" style="2"/>
  </cols>
  <sheetData>
    <row r="1" spans="1:6" ht="13.15" customHeight="1" x14ac:dyDescent="0.2">
      <c r="A1" s="158" t="s">
        <v>0</v>
      </c>
      <c r="B1" s="159"/>
      <c r="C1" s="159"/>
      <c r="D1" s="159"/>
      <c r="E1" s="159"/>
      <c r="F1" s="159"/>
    </row>
    <row r="2" spans="1:6" ht="13.15" customHeight="1" x14ac:dyDescent="0.2">
      <c r="A2" s="69"/>
      <c r="B2" s="70"/>
      <c r="C2" s="70"/>
      <c r="D2" s="70"/>
      <c r="E2" s="70"/>
      <c r="F2" s="70"/>
    </row>
    <row r="3" spans="1:6" ht="25.5" x14ac:dyDescent="0.2">
      <c r="A3" s="3" t="s">
        <v>1</v>
      </c>
      <c r="B3" s="3" t="s">
        <v>2</v>
      </c>
      <c r="C3" s="3" t="s">
        <v>3</v>
      </c>
      <c r="D3" s="59" t="s">
        <v>4</v>
      </c>
      <c r="E3" s="59" t="s">
        <v>5</v>
      </c>
      <c r="F3" s="59" t="s">
        <v>6</v>
      </c>
    </row>
    <row r="4" spans="1:6" ht="13.15" customHeight="1" x14ac:dyDescent="0.2">
      <c r="A4" s="160" t="s">
        <v>7</v>
      </c>
      <c r="B4" s="160"/>
      <c r="C4" s="160"/>
      <c r="D4" s="4">
        <f>D63+D68+D77+D86+D109+D123+D143+D1649+D215+D247+D291+D320+D339+D374+D402+D427+D444+D186</f>
        <v>1559364543</v>
      </c>
      <c r="E4" s="4">
        <f>E63+E68+E77+E86+E109+E123+E143+E1649+E215+E247+E291+E320+E339+E374+E402+E427+E444+E186</f>
        <v>1715225625</v>
      </c>
      <c r="F4" s="4">
        <f>F63+F68+F77+F86+F109+F123+F143+F1649+F215+F247+F291+F320+F339+F374+F402+F427+F444+F186</f>
        <v>1750221824</v>
      </c>
    </row>
    <row r="5" spans="1:6" ht="13.15" customHeight="1" x14ac:dyDescent="0.2">
      <c r="A5" s="156" t="s">
        <v>8</v>
      </c>
      <c r="B5" s="157"/>
      <c r="C5" s="157"/>
      <c r="D5" s="81"/>
      <c r="E5" s="81"/>
      <c r="F5" s="81"/>
    </row>
    <row r="6" spans="1:6" s="51" customFormat="1" ht="12.75" x14ac:dyDescent="0.2">
      <c r="A6" s="140">
        <v>11</v>
      </c>
      <c r="B6" s="5">
        <v>671110011</v>
      </c>
      <c r="C6" s="6" t="s">
        <v>9</v>
      </c>
      <c r="D6" s="130">
        <v>850439456</v>
      </c>
      <c r="E6" s="130">
        <v>847644067</v>
      </c>
      <c r="F6" s="130">
        <v>851719294</v>
      </c>
    </row>
    <row r="7" spans="1:6" s="51" customFormat="1" ht="25.5" x14ac:dyDescent="0.2">
      <c r="A7" s="140"/>
      <c r="B7" s="5">
        <v>671210011</v>
      </c>
      <c r="C7" s="6" t="s">
        <v>10</v>
      </c>
      <c r="D7" s="126">
        <v>18155089</v>
      </c>
      <c r="E7" s="126">
        <v>17527875</v>
      </c>
      <c r="F7" s="33">
        <v>22535020</v>
      </c>
    </row>
    <row r="8" spans="1:6" s="51" customFormat="1" ht="26.45" customHeight="1" x14ac:dyDescent="0.2">
      <c r="A8" s="140"/>
      <c r="B8" s="5">
        <v>671410011</v>
      </c>
      <c r="C8" s="6" t="s">
        <v>11</v>
      </c>
      <c r="D8" s="33">
        <v>2000000</v>
      </c>
      <c r="E8" s="33">
        <v>2000000</v>
      </c>
      <c r="F8" s="33">
        <v>5000000</v>
      </c>
    </row>
    <row r="9" spans="1:6" s="51" customFormat="1" ht="13.15" customHeight="1" x14ac:dyDescent="0.2">
      <c r="A9" s="140"/>
      <c r="B9" s="8" t="s">
        <v>12</v>
      </c>
      <c r="C9" s="9"/>
      <c r="D9" s="10">
        <f>SUM(D6:D8)</f>
        <v>870594545</v>
      </c>
      <c r="E9" s="10">
        <f>SUM(E6+E7+E8)</f>
        <v>867171942</v>
      </c>
      <c r="F9" s="10">
        <f>SUM(F6+F7+F8)</f>
        <v>879254314</v>
      </c>
    </row>
    <row r="10" spans="1:6" s="51" customFormat="1" ht="12.75" x14ac:dyDescent="0.2">
      <c r="A10" s="140">
        <v>12</v>
      </c>
      <c r="B10" s="5">
        <v>671110012</v>
      </c>
      <c r="C10" s="6" t="s">
        <v>9</v>
      </c>
      <c r="D10" s="31">
        <v>37079617</v>
      </c>
      <c r="E10" s="31">
        <v>50135921</v>
      </c>
      <c r="F10" s="31">
        <v>46234403</v>
      </c>
    </row>
    <row r="11" spans="1:6" s="51" customFormat="1" ht="25.9" customHeight="1" x14ac:dyDescent="0.2">
      <c r="A11" s="140"/>
      <c r="B11" s="5">
        <v>671210012</v>
      </c>
      <c r="C11" s="6" t="s">
        <v>10</v>
      </c>
      <c r="D11" s="33">
        <v>230850</v>
      </c>
      <c r="E11" s="33">
        <v>327300</v>
      </c>
      <c r="F11" s="33">
        <v>165850</v>
      </c>
    </row>
    <row r="12" spans="1:6" s="51" customFormat="1" ht="13.15" customHeight="1" x14ac:dyDescent="0.2">
      <c r="A12" s="140"/>
      <c r="B12" s="8" t="s">
        <v>13</v>
      </c>
      <c r="C12" s="9"/>
      <c r="D12" s="10">
        <f t="shared" ref="D12:E12" si="0">D10+D11</f>
        <v>37310467</v>
      </c>
      <c r="E12" s="10">
        <f t="shared" si="0"/>
        <v>50463221</v>
      </c>
      <c r="F12" s="10">
        <f t="shared" ref="F12" si="1">F10+F11</f>
        <v>46400253</v>
      </c>
    </row>
    <row r="13" spans="1:6" s="51" customFormat="1" ht="13.15" customHeight="1" x14ac:dyDescent="0.2">
      <c r="A13" s="140">
        <v>31</v>
      </c>
      <c r="B13" s="6">
        <v>6615</v>
      </c>
      <c r="C13" s="11" t="s">
        <v>14</v>
      </c>
      <c r="D13" s="31">
        <v>37500</v>
      </c>
      <c r="E13" s="31">
        <v>38500</v>
      </c>
      <c r="F13" s="31">
        <v>38586</v>
      </c>
    </row>
    <row r="14" spans="1:6" s="51" customFormat="1" ht="13.15" customHeight="1" x14ac:dyDescent="0.2">
      <c r="A14" s="140"/>
      <c r="B14" s="5" t="s">
        <v>15</v>
      </c>
      <c r="C14" s="6" t="s">
        <v>16</v>
      </c>
      <c r="D14" s="33">
        <v>14024</v>
      </c>
      <c r="E14" s="33">
        <v>8654</v>
      </c>
      <c r="F14" s="33">
        <v>4284</v>
      </c>
    </row>
    <row r="15" spans="1:6" s="51" customFormat="1" ht="13.15" customHeight="1" x14ac:dyDescent="0.2">
      <c r="A15" s="140"/>
      <c r="B15" s="5" t="s">
        <v>17</v>
      </c>
      <c r="C15" s="6" t="s">
        <v>18</v>
      </c>
      <c r="D15" s="33">
        <v>-8654</v>
      </c>
      <c r="E15" s="33">
        <v>-4284</v>
      </c>
      <c r="F15" s="33">
        <v>0</v>
      </c>
    </row>
    <row r="16" spans="1:6" s="51" customFormat="1" ht="13.15" customHeight="1" x14ac:dyDescent="0.2">
      <c r="A16" s="140"/>
      <c r="B16" s="8" t="s">
        <v>19</v>
      </c>
      <c r="C16" s="12"/>
      <c r="D16" s="10">
        <f>D13+D14+D15</f>
        <v>42870</v>
      </c>
      <c r="E16" s="10">
        <f t="shared" ref="E16:F16" si="2">E13+E14+E15</f>
        <v>42870</v>
      </c>
      <c r="F16" s="10">
        <f t="shared" si="2"/>
        <v>42870</v>
      </c>
    </row>
    <row r="17" spans="1:6" s="51" customFormat="1" ht="13.15" customHeight="1" x14ac:dyDescent="0.2">
      <c r="A17" s="140">
        <v>43</v>
      </c>
      <c r="B17" s="5">
        <v>65214</v>
      </c>
      <c r="C17" s="11" t="s">
        <v>20</v>
      </c>
      <c r="D17" s="31">
        <v>2600000</v>
      </c>
      <c r="E17" s="31">
        <v>2700000</v>
      </c>
      <c r="F17" s="31">
        <v>2700000</v>
      </c>
    </row>
    <row r="18" spans="1:6" s="51" customFormat="1" ht="26.45" customHeight="1" x14ac:dyDescent="0.2">
      <c r="A18" s="140"/>
      <c r="B18" s="5">
        <v>65268</v>
      </c>
      <c r="C18" s="11" t="s">
        <v>21</v>
      </c>
      <c r="D18" s="33">
        <v>1800000</v>
      </c>
      <c r="E18" s="33">
        <v>1800000</v>
      </c>
      <c r="F18" s="33">
        <v>1800000</v>
      </c>
    </row>
    <row r="19" spans="1:6" s="51" customFormat="1" ht="13.15" customHeight="1" x14ac:dyDescent="0.2">
      <c r="A19" s="140"/>
      <c r="B19" s="5" t="s">
        <v>15</v>
      </c>
      <c r="C19" s="6" t="s">
        <v>16</v>
      </c>
      <c r="D19" s="33">
        <v>3535474</v>
      </c>
      <c r="E19" s="33">
        <v>3286704</v>
      </c>
      <c r="F19" s="33">
        <v>3114934</v>
      </c>
    </row>
    <row r="20" spans="1:6" s="51" customFormat="1" ht="13.15" customHeight="1" x14ac:dyDescent="0.2">
      <c r="A20" s="140"/>
      <c r="B20" s="5" t="s">
        <v>17</v>
      </c>
      <c r="C20" s="6" t="s">
        <v>18</v>
      </c>
      <c r="D20" s="33">
        <v>-3286704</v>
      </c>
      <c r="E20" s="33">
        <v>-3114934</v>
      </c>
      <c r="F20" s="33">
        <v>-2947072</v>
      </c>
    </row>
    <row r="21" spans="1:6" s="51" customFormat="1" ht="13.15" customHeight="1" x14ac:dyDescent="0.2">
      <c r="A21" s="140"/>
      <c r="B21" s="8" t="s">
        <v>22</v>
      </c>
      <c r="C21" s="12"/>
      <c r="D21" s="10">
        <f t="shared" ref="D21:E21" si="3">D17+D18+D19+D20</f>
        <v>4648770</v>
      </c>
      <c r="E21" s="10">
        <f t="shared" si="3"/>
        <v>4671770</v>
      </c>
      <c r="F21" s="10">
        <f t="shared" ref="F21" si="4">F17+F18+F19+F20</f>
        <v>4667862</v>
      </c>
    </row>
    <row r="22" spans="1:6" s="51" customFormat="1" ht="13.15" customHeight="1" x14ac:dyDescent="0.2">
      <c r="A22" s="141">
        <v>51</v>
      </c>
      <c r="B22" s="5">
        <v>632311700</v>
      </c>
      <c r="C22" s="13" t="s">
        <v>23</v>
      </c>
      <c r="D22" s="53">
        <v>1512042</v>
      </c>
      <c r="E22" s="48">
        <v>121056</v>
      </c>
      <c r="F22" s="48">
        <v>172346</v>
      </c>
    </row>
    <row r="23" spans="1:6" s="51" customFormat="1" ht="13.15" customHeight="1" x14ac:dyDescent="0.2">
      <c r="A23" s="142"/>
      <c r="B23" s="5">
        <v>632411700</v>
      </c>
      <c r="C23" s="13" t="s">
        <v>24</v>
      </c>
      <c r="D23" s="126">
        <v>1134786</v>
      </c>
      <c r="E23" s="52">
        <v>0</v>
      </c>
      <c r="F23" s="52">
        <v>225635</v>
      </c>
    </row>
    <row r="24" spans="1:6" s="51" customFormat="1" ht="13.15" customHeight="1" x14ac:dyDescent="0.2">
      <c r="A24" s="142"/>
      <c r="B24" s="5">
        <v>632311800</v>
      </c>
      <c r="C24" s="13" t="s">
        <v>25</v>
      </c>
      <c r="D24" s="126">
        <v>36824</v>
      </c>
      <c r="E24" s="52">
        <v>16905</v>
      </c>
      <c r="F24" s="52">
        <v>16905</v>
      </c>
    </row>
    <row r="25" spans="1:6" s="51" customFormat="1" ht="13.15" customHeight="1" x14ac:dyDescent="0.2">
      <c r="A25" s="142"/>
      <c r="B25" s="5" t="s">
        <v>15</v>
      </c>
      <c r="C25" s="13" t="s">
        <v>16</v>
      </c>
      <c r="D25" s="52">
        <v>788462</v>
      </c>
      <c r="E25" s="52">
        <v>0</v>
      </c>
      <c r="F25" s="52">
        <v>0</v>
      </c>
    </row>
    <row r="26" spans="1:6" s="51" customFormat="1" ht="13.15" customHeight="1" x14ac:dyDescent="0.2">
      <c r="A26" s="142"/>
      <c r="B26" s="5" t="s">
        <v>17</v>
      </c>
      <c r="C26" s="13" t="s">
        <v>18</v>
      </c>
      <c r="D26" s="52">
        <v>0</v>
      </c>
      <c r="E26" s="52">
        <v>0</v>
      </c>
      <c r="F26" s="52">
        <v>0</v>
      </c>
    </row>
    <row r="27" spans="1:6" s="51" customFormat="1" ht="13.15" customHeight="1" x14ac:dyDescent="0.2">
      <c r="A27" s="143"/>
      <c r="B27" s="15" t="s">
        <v>26</v>
      </c>
      <c r="C27" s="14"/>
      <c r="D27" s="10">
        <f t="shared" ref="D27:E27" si="5">D22+D23+D24+D25+D26</f>
        <v>3472114</v>
      </c>
      <c r="E27" s="10">
        <f t="shared" si="5"/>
        <v>137961</v>
      </c>
      <c r="F27" s="10">
        <f t="shared" ref="F27" si="6">F22+F23+F24+F25+F26</f>
        <v>414886</v>
      </c>
    </row>
    <row r="28" spans="1:6" s="51" customFormat="1" ht="13.15" customHeight="1" x14ac:dyDescent="0.2">
      <c r="A28" s="140">
        <v>52</v>
      </c>
      <c r="B28" s="5">
        <v>6391</v>
      </c>
      <c r="C28" s="14" t="s">
        <v>27</v>
      </c>
      <c r="D28" s="53">
        <v>600000</v>
      </c>
      <c r="E28" s="53">
        <v>600000</v>
      </c>
      <c r="F28" s="53">
        <v>600000</v>
      </c>
    </row>
    <row r="29" spans="1:6" s="51" customFormat="1" ht="13.15" customHeight="1" x14ac:dyDescent="0.2">
      <c r="A29" s="140"/>
      <c r="B29" s="5">
        <v>6392</v>
      </c>
      <c r="C29" s="14" t="s">
        <v>28</v>
      </c>
      <c r="D29" s="33">
        <v>400000</v>
      </c>
      <c r="E29" s="33">
        <v>400000</v>
      </c>
      <c r="F29" s="33">
        <v>400000</v>
      </c>
    </row>
    <row r="30" spans="1:6" s="51" customFormat="1" ht="13.15" customHeight="1" x14ac:dyDescent="0.2">
      <c r="A30" s="140"/>
      <c r="B30" s="5" t="s">
        <v>15</v>
      </c>
      <c r="C30" s="6" t="s">
        <v>16</v>
      </c>
      <c r="D30" s="33">
        <v>501801</v>
      </c>
      <c r="E30" s="33">
        <v>501801</v>
      </c>
      <c r="F30" s="33">
        <v>501801</v>
      </c>
    </row>
    <row r="31" spans="1:6" s="51" customFormat="1" ht="13.15" customHeight="1" x14ac:dyDescent="0.2">
      <c r="A31" s="140"/>
      <c r="B31" s="5" t="s">
        <v>17</v>
      </c>
      <c r="C31" s="6" t="s">
        <v>18</v>
      </c>
      <c r="D31" s="33">
        <v>-501801</v>
      </c>
      <c r="E31" s="33">
        <v>-501801</v>
      </c>
      <c r="F31" s="33">
        <v>-501801</v>
      </c>
    </row>
    <row r="32" spans="1:6" s="51" customFormat="1" ht="13.15" customHeight="1" x14ac:dyDescent="0.2">
      <c r="A32" s="140"/>
      <c r="B32" s="15" t="s">
        <v>29</v>
      </c>
      <c r="C32" s="14"/>
      <c r="D32" s="10">
        <f t="shared" ref="D32:E32" si="7">D28+D29+D30+D31</f>
        <v>1000000</v>
      </c>
      <c r="E32" s="10">
        <f t="shared" si="7"/>
        <v>1000000</v>
      </c>
      <c r="F32" s="10">
        <f t="shared" ref="F32" si="8">F28+F29+F30+F31</f>
        <v>1000000</v>
      </c>
    </row>
    <row r="33" spans="1:6" s="51" customFormat="1" ht="24" customHeight="1" x14ac:dyDescent="0.2">
      <c r="A33" s="140">
        <v>559</v>
      </c>
      <c r="B33" s="99">
        <v>671110559</v>
      </c>
      <c r="C33" s="98" t="s">
        <v>30</v>
      </c>
      <c r="D33" s="135">
        <v>607204</v>
      </c>
      <c r="E33" s="31">
        <v>503757</v>
      </c>
      <c r="F33" s="31">
        <v>456946</v>
      </c>
    </row>
    <row r="34" spans="1:6" s="51" customFormat="1" ht="25.5" customHeight="1" x14ac:dyDescent="0.2">
      <c r="A34" s="140"/>
      <c r="B34" s="103">
        <v>671210559</v>
      </c>
      <c r="C34" s="102" t="s">
        <v>31</v>
      </c>
      <c r="D34" s="136">
        <v>446300</v>
      </c>
      <c r="E34" s="33">
        <v>336200</v>
      </c>
      <c r="F34" s="33">
        <v>225000</v>
      </c>
    </row>
    <row r="35" spans="1:6" s="51" customFormat="1" ht="13.15" customHeight="1" x14ac:dyDescent="0.2">
      <c r="A35" s="140"/>
      <c r="B35" s="15" t="s">
        <v>32</v>
      </c>
      <c r="C35" s="14"/>
      <c r="D35" s="10">
        <f t="shared" ref="D35:E35" si="9">D33+D34</f>
        <v>1053504</v>
      </c>
      <c r="E35" s="10">
        <f t="shared" si="9"/>
        <v>839957</v>
      </c>
      <c r="F35" s="10">
        <f t="shared" ref="F35" si="10">F33+F34</f>
        <v>681946</v>
      </c>
    </row>
    <row r="36" spans="1:6" s="51" customFormat="1" ht="13.15" customHeight="1" x14ac:dyDescent="0.2">
      <c r="A36" s="140">
        <v>562</v>
      </c>
      <c r="B36" s="5">
        <v>632310562</v>
      </c>
      <c r="C36" s="14" t="s">
        <v>33</v>
      </c>
      <c r="D36" s="31">
        <v>3335377</v>
      </c>
      <c r="E36" s="93">
        <v>752952</v>
      </c>
      <c r="F36" s="93">
        <v>3383843</v>
      </c>
    </row>
    <row r="37" spans="1:6" s="51" customFormat="1" ht="13.15" customHeight="1" x14ac:dyDescent="0.2">
      <c r="A37" s="140"/>
      <c r="B37" s="5">
        <v>632410562</v>
      </c>
      <c r="C37" s="14" t="s">
        <v>34</v>
      </c>
      <c r="D37" s="33">
        <v>64849895</v>
      </c>
      <c r="E37" s="95">
        <v>53643222</v>
      </c>
      <c r="F37" s="95">
        <v>95430593</v>
      </c>
    </row>
    <row r="38" spans="1:6" s="51" customFormat="1" ht="13.15" customHeight="1" x14ac:dyDescent="0.2">
      <c r="A38" s="140"/>
      <c r="B38" s="15" t="s">
        <v>35</v>
      </c>
      <c r="C38" s="14"/>
      <c r="D38" s="10">
        <f t="shared" ref="D38:E38" si="11">D36+D37</f>
        <v>68185272</v>
      </c>
      <c r="E38" s="10">
        <f t="shared" si="11"/>
        <v>54396174</v>
      </c>
      <c r="F38" s="10">
        <f t="shared" ref="F38" si="12">F36+F37</f>
        <v>98814436</v>
      </c>
    </row>
    <row r="39" spans="1:6" s="51" customFormat="1" ht="13.15" customHeight="1" x14ac:dyDescent="0.2">
      <c r="A39" s="140">
        <v>563</v>
      </c>
      <c r="B39" s="5">
        <v>632310563</v>
      </c>
      <c r="C39" s="14" t="s">
        <v>36</v>
      </c>
      <c r="D39" s="93">
        <v>5669010</v>
      </c>
      <c r="E39" s="93">
        <v>4541655</v>
      </c>
      <c r="F39" s="93">
        <v>1788488</v>
      </c>
    </row>
    <row r="40" spans="1:6" s="51" customFormat="1" ht="13.15" customHeight="1" x14ac:dyDescent="0.2">
      <c r="A40" s="140"/>
      <c r="B40" s="5">
        <v>632410563</v>
      </c>
      <c r="C40" s="14" t="s">
        <v>37</v>
      </c>
      <c r="D40" s="95">
        <v>72040443</v>
      </c>
      <c r="E40" s="95">
        <v>158479834</v>
      </c>
      <c r="F40" s="95">
        <v>101286183</v>
      </c>
    </row>
    <row r="41" spans="1:6" s="51" customFormat="1" ht="13.15" customHeight="1" x14ac:dyDescent="0.2">
      <c r="A41" s="140"/>
      <c r="B41" s="15" t="s">
        <v>38</v>
      </c>
      <c r="C41" s="14"/>
      <c r="D41" s="10">
        <f t="shared" ref="D41:E41" si="13">D39+D40</f>
        <v>77709453</v>
      </c>
      <c r="E41" s="10">
        <f t="shared" si="13"/>
        <v>163021489</v>
      </c>
      <c r="F41" s="10">
        <f t="shared" ref="F41" si="14">F39+F40</f>
        <v>103074671</v>
      </c>
    </row>
    <row r="42" spans="1:6" s="51" customFormat="1" ht="13.15" hidden="1" customHeight="1" x14ac:dyDescent="0.2">
      <c r="A42" s="141">
        <v>5761</v>
      </c>
      <c r="B42" s="5">
        <v>6323105761</v>
      </c>
      <c r="C42" s="14" t="s">
        <v>39</v>
      </c>
      <c r="D42" s="31">
        <v>0</v>
      </c>
      <c r="E42" s="31">
        <v>0</v>
      </c>
      <c r="F42" s="31">
        <v>0</v>
      </c>
    </row>
    <row r="43" spans="1:6" s="51" customFormat="1" ht="25.5" hidden="1" customHeight="1" x14ac:dyDescent="0.2">
      <c r="A43" s="142"/>
      <c r="B43" s="5">
        <v>6324105761</v>
      </c>
      <c r="C43" s="19" t="s">
        <v>40</v>
      </c>
      <c r="D43" s="74">
        <v>0</v>
      </c>
      <c r="E43" s="74">
        <v>0</v>
      </c>
      <c r="F43" s="74">
        <v>0</v>
      </c>
    </row>
    <row r="44" spans="1:6" s="51" customFormat="1" ht="13.15" hidden="1" customHeight="1" x14ac:dyDescent="0.2">
      <c r="A44" s="143"/>
      <c r="B44" s="15" t="s">
        <v>41</v>
      </c>
      <c r="C44" s="14"/>
      <c r="D44" s="10">
        <f t="shared" ref="D44:E44" si="15">D42+D43</f>
        <v>0</v>
      </c>
      <c r="E44" s="10">
        <f t="shared" si="15"/>
        <v>0</v>
      </c>
      <c r="F44" s="10">
        <f t="shared" ref="F44" si="16">F42+F43</f>
        <v>0</v>
      </c>
    </row>
    <row r="45" spans="1:6" s="51" customFormat="1" ht="27" hidden="1" customHeight="1" x14ac:dyDescent="0.2">
      <c r="A45" s="140">
        <v>5762</v>
      </c>
      <c r="B45" s="5">
        <v>632315762</v>
      </c>
      <c r="C45" s="19" t="s">
        <v>42</v>
      </c>
      <c r="D45" s="75">
        <v>0</v>
      </c>
      <c r="E45" s="75">
        <v>0</v>
      </c>
      <c r="F45" s="75">
        <v>0</v>
      </c>
    </row>
    <row r="46" spans="1:6" s="51" customFormat="1" ht="25.9" hidden="1" customHeight="1" x14ac:dyDescent="0.2">
      <c r="A46" s="140"/>
      <c r="B46" s="5">
        <v>632415762</v>
      </c>
      <c r="C46" s="19" t="s">
        <v>43</v>
      </c>
      <c r="D46" s="76">
        <v>0</v>
      </c>
      <c r="E46" s="76">
        <v>0</v>
      </c>
      <c r="F46" s="76">
        <v>0</v>
      </c>
    </row>
    <row r="47" spans="1:6" s="51" customFormat="1" ht="13.15" hidden="1" customHeight="1" x14ac:dyDescent="0.2">
      <c r="A47" s="140"/>
      <c r="B47" s="15" t="s">
        <v>44</v>
      </c>
      <c r="C47" s="14"/>
      <c r="D47" s="10">
        <f t="shared" ref="D47:E47" si="17">D45+D46</f>
        <v>0</v>
      </c>
      <c r="E47" s="10">
        <f t="shared" si="17"/>
        <v>0</v>
      </c>
      <c r="F47" s="10">
        <f t="shared" ref="F47" si="18">F45+F46</f>
        <v>0</v>
      </c>
    </row>
    <row r="48" spans="1:6" s="51" customFormat="1" ht="12.75" x14ac:dyDescent="0.2">
      <c r="A48" s="140">
        <v>581</v>
      </c>
      <c r="B48" s="5">
        <v>632310581</v>
      </c>
      <c r="C48" s="19" t="s">
        <v>45</v>
      </c>
      <c r="D48" s="93">
        <v>130800</v>
      </c>
      <c r="E48" s="93">
        <v>660400</v>
      </c>
      <c r="F48" s="93">
        <v>130400</v>
      </c>
    </row>
    <row r="49" spans="1:6" s="51" customFormat="1" ht="12.75" x14ac:dyDescent="0.2">
      <c r="A49" s="140"/>
      <c r="B49" s="5">
        <v>632410581</v>
      </c>
      <c r="C49" s="19" t="s">
        <v>46</v>
      </c>
      <c r="D49" s="132">
        <v>108567292</v>
      </c>
      <c r="E49" s="132">
        <v>177512596</v>
      </c>
      <c r="F49" s="132">
        <v>136402000</v>
      </c>
    </row>
    <row r="50" spans="1:6" s="51" customFormat="1" ht="13.15" customHeight="1" x14ac:dyDescent="0.2">
      <c r="A50" s="140"/>
      <c r="B50" s="15" t="s">
        <v>47</v>
      </c>
      <c r="C50" s="14"/>
      <c r="D50" s="10">
        <f t="shared" ref="D50:E50" si="19">D48+D49</f>
        <v>108698092</v>
      </c>
      <c r="E50" s="10">
        <f t="shared" si="19"/>
        <v>178172996</v>
      </c>
      <c r="F50" s="10">
        <f t="shared" ref="F50" si="20">F48+F49</f>
        <v>136532400</v>
      </c>
    </row>
    <row r="51" spans="1:6" s="51" customFormat="1" ht="13.15" hidden="1" customHeight="1" x14ac:dyDescent="0.2">
      <c r="A51" s="140">
        <v>61</v>
      </c>
      <c r="B51" s="16">
        <v>663220000</v>
      </c>
      <c r="C51" s="17" t="s">
        <v>48</v>
      </c>
      <c r="D51" s="7">
        <v>0</v>
      </c>
      <c r="E51" s="7">
        <v>0</v>
      </c>
      <c r="F51" s="7">
        <v>0</v>
      </c>
    </row>
    <row r="52" spans="1:6" s="51" customFormat="1" ht="13.15" hidden="1" customHeight="1" x14ac:dyDescent="0.2">
      <c r="A52" s="140"/>
      <c r="B52" s="5" t="s">
        <v>15</v>
      </c>
      <c r="C52" s="6" t="s">
        <v>16</v>
      </c>
      <c r="D52" s="7">
        <v>0</v>
      </c>
      <c r="E52" s="7">
        <v>0</v>
      </c>
      <c r="F52" s="7">
        <v>0</v>
      </c>
    </row>
    <row r="53" spans="1:6" s="51" customFormat="1" ht="13.15" hidden="1" customHeight="1" x14ac:dyDescent="0.2">
      <c r="A53" s="140"/>
      <c r="B53" s="5" t="s">
        <v>17</v>
      </c>
      <c r="C53" s="6" t="s">
        <v>18</v>
      </c>
      <c r="D53" s="7">
        <v>0</v>
      </c>
      <c r="E53" s="7">
        <v>0</v>
      </c>
      <c r="F53" s="7">
        <v>0</v>
      </c>
    </row>
    <row r="54" spans="1:6" s="51" customFormat="1" ht="13.15" hidden="1" customHeight="1" x14ac:dyDescent="0.2">
      <c r="A54" s="140"/>
      <c r="B54" s="15" t="s">
        <v>49</v>
      </c>
      <c r="C54" s="14"/>
      <c r="D54" s="10">
        <f t="shared" ref="D54:E54" si="21">D51+D52+D53</f>
        <v>0</v>
      </c>
      <c r="E54" s="10">
        <f t="shared" si="21"/>
        <v>0</v>
      </c>
      <c r="F54" s="10">
        <f t="shared" ref="F54" si="22">F51+F52+F53</f>
        <v>0</v>
      </c>
    </row>
    <row r="55" spans="1:6" s="51" customFormat="1" ht="13.15" customHeight="1" x14ac:dyDescent="0.2">
      <c r="A55" s="141">
        <v>810</v>
      </c>
      <c r="B55" s="56">
        <v>841420000</v>
      </c>
      <c r="C55" s="96" t="s">
        <v>50</v>
      </c>
      <c r="D55" s="97">
        <v>108500000</v>
      </c>
      <c r="E55" s="93">
        <v>113041000</v>
      </c>
      <c r="F55" s="93">
        <v>184716000</v>
      </c>
    </row>
    <row r="56" spans="1:6" s="51" customFormat="1" ht="13.15" customHeight="1" x14ac:dyDescent="0.2">
      <c r="A56" s="142"/>
      <c r="B56" s="5" t="s">
        <v>15</v>
      </c>
      <c r="C56" s="6" t="s">
        <v>16</v>
      </c>
      <c r="D56" s="7">
        <v>0</v>
      </c>
      <c r="E56" s="7">
        <v>0</v>
      </c>
      <c r="F56" s="7">
        <v>0</v>
      </c>
    </row>
    <row r="57" spans="1:6" s="51" customFormat="1" ht="13.15" customHeight="1" x14ac:dyDescent="0.2">
      <c r="A57" s="142"/>
      <c r="B57" s="5" t="s">
        <v>17</v>
      </c>
      <c r="C57" s="6" t="s">
        <v>18</v>
      </c>
      <c r="D57" s="7">
        <v>0</v>
      </c>
      <c r="E57" s="7">
        <v>0</v>
      </c>
      <c r="F57" s="7">
        <v>0</v>
      </c>
    </row>
    <row r="58" spans="1:6" ht="13.15" customHeight="1" x14ac:dyDescent="0.2">
      <c r="A58" s="142"/>
      <c r="B58" s="15" t="s">
        <v>51</v>
      </c>
      <c r="C58" s="14"/>
      <c r="D58" s="10">
        <f>D55+D56+D57</f>
        <v>108500000</v>
      </c>
      <c r="E58" s="10">
        <f>E55+E56+E57</f>
        <v>113041000</v>
      </c>
      <c r="F58" s="10">
        <f>F55+F56+F57</f>
        <v>184716000</v>
      </c>
    </row>
    <row r="59" spans="1:6" s="51" customFormat="1" ht="13.15" customHeight="1" x14ac:dyDescent="0.2">
      <c r="A59" s="141">
        <v>815</v>
      </c>
      <c r="B59" s="99">
        <v>841425810</v>
      </c>
      <c r="C59" s="100" t="s">
        <v>52</v>
      </c>
      <c r="D59" s="131">
        <v>25000000</v>
      </c>
      <c r="E59" s="131">
        <v>62775702</v>
      </c>
      <c r="F59" s="131">
        <v>64430298</v>
      </c>
    </row>
    <row r="60" spans="1:6" s="51" customFormat="1" ht="13.15" customHeight="1" x14ac:dyDescent="0.2">
      <c r="A60" s="142"/>
      <c r="B60" s="5" t="s">
        <v>15</v>
      </c>
      <c r="C60" s="6" t="s">
        <v>16</v>
      </c>
      <c r="D60" s="101">
        <v>0</v>
      </c>
      <c r="E60" s="94">
        <v>0</v>
      </c>
      <c r="F60" s="94">
        <v>0</v>
      </c>
    </row>
    <row r="61" spans="1:6" s="51" customFormat="1" ht="13.15" customHeight="1" x14ac:dyDescent="0.2">
      <c r="A61" s="142"/>
      <c r="B61" s="5" t="s">
        <v>17</v>
      </c>
      <c r="C61" s="6" t="s">
        <v>18</v>
      </c>
      <c r="D61" s="101">
        <v>0</v>
      </c>
      <c r="E61" s="94">
        <v>0</v>
      </c>
      <c r="F61" s="94">
        <v>0</v>
      </c>
    </row>
    <row r="62" spans="1:6" ht="13.15" customHeight="1" x14ac:dyDescent="0.2">
      <c r="A62" s="142"/>
      <c r="B62" s="15" t="s">
        <v>53</v>
      </c>
      <c r="C62" s="14"/>
      <c r="D62" s="10">
        <f>D59+D60+D61</f>
        <v>25000000</v>
      </c>
      <c r="E62" s="10">
        <f>E59+E60+E61</f>
        <v>62775702</v>
      </c>
      <c r="F62" s="10">
        <f>F59+F60+F61</f>
        <v>64430298</v>
      </c>
    </row>
    <row r="63" spans="1:6" ht="13.15" customHeight="1" x14ac:dyDescent="0.2">
      <c r="A63" s="80"/>
      <c r="B63" s="58"/>
      <c r="C63" s="28" t="s">
        <v>54</v>
      </c>
      <c r="D63" s="18">
        <f>D9+D12+D16+D21+D27+D32+D35+D38+D41+D47+D50+D54+D58+D44+D62</f>
        <v>1306215087</v>
      </c>
      <c r="E63" s="18">
        <f>E9+E12+E16+E21+E27+E32+E35+E38+E41+E47+E50+E54+E58+E44+E62</f>
        <v>1495735082</v>
      </c>
      <c r="F63" s="18">
        <f>F9+F12+F16+F21+F27+F32+F35+F38+F41+F47+F50+F54+F58+F44+F62</f>
        <v>1520029936</v>
      </c>
    </row>
    <row r="64" spans="1:6" ht="13.15" customHeight="1" x14ac:dyDescent="0.2">
      <c r="A64" s="156" t="s">
        <v>55</v>
      </c>
      <c r="B64" s="157"/>
      <c r="C64" s="157"/>
      <c r="D64" s="82"/>
      <c r="E64" s="82"/>
      <c r="F64" s="82"/>
    </row>
    <row r="65" spans="1:6" s="51" customFormat="1" ht="12.75" x14ac:dyDescent="0.2">
      <c r="A65" s="141">
        <v>11</v>
      </c>
      <c r="B65" s="5">
        <v>671110011</v>
      </c>
      <c r="C65" s="6" t="s">
        <v>9</v>
      </c>
      <c r="D65" s="31">
        <v>59668700</v>
      </c>
      <c r="E65" s="31">
        <v>59872700</v>
      </c>
      <c r="F65" s="31">
        <v>60752700</v>
      </c>
    </row>
    <row r="66" spans="1:6" s="51" customFormat="1" ht="26.45" customHeight="1" x14ac:dyDescent="0.2">
      <c r="A66" s="142"/>
      <c r="B66" s="5">
        <v>671210011</v>
      </c>
      <c r="C66" s="6" t="s">
        <v>10</v>
      </c>
      <c r="D66" s="33">
        <v>62600</v>
      </c>
      <c r="E66" s="33">
        <v>58600</v>
      </c>
      <c r="F66" s="33">
        <v>58600</v>
      </c>
    </row>
    <row r="67" spans="1:6" s="51" customFormat="1" ht="13.15" customHeight="1" x14ac:dyDescent="0.2">
      <c r="A67" s="142"/>
      <c r="B67" s="8" t="s">
        <v>12</v>
      </c>
      <c r="C67" s="6"/>
      <c r="D67" s="10">
        <f t="shared" ref="D67:E67" si="23">D65+D66</f>
        <v>59731300</v>
      </c>
      <c r="E67" s="10">
        <f t="shared" si="23"/>
        <v>59931300</v>
      </c>
      <c r="F67" s="10">
        <f t="shared" ref="F67" si="24">F65+F66</f>
        <v>60811300</v>
      </c>
    </row>
    <row r="68" spans="1:6" s="51" customFormat="1" ht="13.15" customHeight="1" x14ac:dyDescent="0.2">
      <c r="A68" s="143"/>
      <c r="B68" s="79"/>
      <c r="C68" s="79" t="s">
        <v>56</v>
      </c>
      <c r="D68" s="10">
        <f t="shared" ref="D68:E68" si="25">D67</f>
        <v>59731300</v>
      </c>
      <c r="E68" s="10">
        <f t="shared" si="25"/>
        <v>59931300</v>
      </c>
      <c r="F68" s="10">
        <f t="shared" ref="F68" si="26">F67</f>
        <v>60811300</v>
      </c>
    </row>
    <row r="69" spans="1:6" ht="13.15" customHeight="1" x14ac:dyDescent="0.2">
      <c r="A69" s="146" t="s">
        <v>57</v>
      </c>
      <c r="B69" s="147"/>
      <c r="C69" s="147"/>
      <c r="D69" s="82"/>
      <c r="E69" s="82"/>
      <c r="F69" s="82"/>
    </row>
    <row r="70" spans="1:6" s="51" customFormat="1" ht="12.75" x14ac:dyDescent="0.2">
      <c r="A70" s="140">
        <v>11</v>
      </c>
      <c r="B70" s="5">
        <v>671110011</v>
      </c>
      <c r="C70" s="6" t="s">
        <v>9</v>
      </c>
      <c r="D70" s="31">
        <v>930100</v>
      </c>
      <c r="E70" s="31">
        <v>923720</v>
      </c>
      <c r="F70" s="31">
        <v>929700</v>
      </c>
    </row>
    <row r="71" spans="1:6" s="51" customFormat="1" ht="24.6" customHeight="1" x14ac:dyDescent="0.2">
      <c r="A71" s="140"/>
      <c r="B71" s="5">
        <v>671210011</v>
      </c>
      <c r="C71" s="6" t="s">
        <v>10</v>
      </c>
      <c r="D71" s="33">
        <v>18600</v>
      </c>
      <c r="E71" s="33">
        <v>8000</v>
      </c>
      <c r="F71" s="33">
        <v>9000</v>
      </c>
    </row>
    <row r="72" spans="1:6" s="51" customFormat="1" ht="13.15" customHeight="1" x14ac:dyDescent="0.2">
      <c r="A72" s="140"/>
      <c r="B72" s="8" t="s">
        <v>12</v>
      </c>
      <c r="C72" s="9"/>
      <c r="D72" s="10">
        <f t="shared" ref="D72:E72" si="27">D70+D71</f>
        <v>948700</v>
      </c>
      <c r="E72" s="10">
        <f t="shared" si="27"/>
        <v>931720</v>
      </c>
      <c r="F72" s="10">
        <f t="shared" ref="F72" si="28">F70+F71</f>
        <v>938700</v>
      </c>
    </row>
    <row r="73" spans="1:6" s="51" customFormat="1" ht="13.15" customHeight="1" x14ac:dyDescent="0.2">
      <c r="A73" s="140">
        <v>51</v>
      </c>
      <c r="B73" s="5">
        <v>632311800</v>
      </c>
      <c r="C73" s="6" t="s">
        <v>25</v>
      </c>
      <c r="D73" s="31">
        <v>4000</v>
      </c>
      <c r="E73" s="31">
        <v>4000</v>
      </c>
      <c r="F73" s="31">
        <v>4000</v>
      </c>
    </row>
    <row r="74" spans="1:6" s="51" customFormat="1" ht="13.15" customHeight="1" x14ac:dyDescent="0.2">
      <c r="A74" s="140"/>
      <c r="B74" s="8" t="s">
        <v>26</v>
      </c>
      <c r="C74" s="9"/>
      <c r="D74" s="10">
        <f t="shared" ref="D74:E74" si="29">D73</f>
        <v>4000</v>
      </c>
      <c r="E74" s="10">
        <f t="shared" si="29"/>
        <v>4000</v>
      </c>
      <c r="F74" s="10">
        <f t="shared" ref="F74" si="30">F73</f>
        <v>4000</v>
      </c>
    </row>
    <row r="75" spans="1:6" s="51" customFormat="1" ht="13.15" customHeight="1" x14ac:dyDescent="0.2">
      <c r="A75" s="141">
        <v>559</v>
      </c>
      <c r="B75" s="5">
        <v>671110559</v>
      </c>
      <c r="C75" s="6" t="s">
        <v>9</v>
      </c>
      <c r="D75" s="31">
        <v>43200</v>
      </c>
      <c r="E75" s="31">
        <v>43200</v>
      </c>
      <c r="F75" s="31">
        <v>43200</v>
      </c>
    </row>
    <row r="76" spans="1:6" s="51" customFormat="1" ht="13.15" customHeight="1" x14ac:dyDescent="0.2">
      <c r="A76" s="142"/>
      <c r="B76" s="8" t="s">
        <v>32</v>
      </c>
      <c r="C76" s="9"/>
      <c r="D76" s="10">
        <f t="shared" ref="D76:E76" si="31">D75</f>
        <v>43200</v>
      </c>
      <c r="E76" s="10">
        <f t="shared" si="31"/>
        <v>43200</v>
      </c>
      <c r="F76" s="10">
        <f t="shared" ref="F76" si="32">F75</f>
        <v>43200</v>
      </c>
    </row>
    <row r="77" spans="1:6" s="51" customFormat="1" ht="13.15" customHeight="1" x14ac:dyDescent="0.2">
      <c r="A77" s="143"/>
      <c r="B77" s="79"/>
      <c r="C77" s="79" t="s">
        <v>58</v>
      </c>
      <c r="D77" s="10">
        <f t="shared" ref="D77:E77" si="33">D72+D74+D76</f>
        <v>995900</v>
      </c>
      <c r="E77" s="10">
        <f t="shared" si="33"/>
        <v>978920</v>
      </c>
      <c r="F77" s="10">
        <f t="shared" ref="F77" si="34">F72+F74+F76</f>
        <v>985900</v>
      </c>
    </row>
    <row r="78" spans="1:6" ht="13.15" customHeight="1" x14ac:dyDescent="0.2">
      <c r="A78" s="146" t="s">
        <v>59</v>
      </c>
      <c r="B78" s="147"/>
      <c r="C78" s="147"/>
      <c r="D78" s="82"/>
      <c r="E78" s="82"/>
      <c r="F78" s="82"/>
    </row>
    <row r="79" spans="1:6" s="51" customFormat="1" ht="12.75" x14ac:dyDescent="0.2">
      <c r="A79" s="140">
        <v>11</v>
      </c>
      <c r="B79" s="5">
        <v>671110011</v>
      </c>
      <c r="C79" s="6" t="s">
        <v>9</v>
      </c>
      <c r="D79" s="31">
        <v>576587</v>
      </c>
      <c r="E79" s="31">
        <v>576587</v>
      </c>
      <c r="F79" s="31">
        <v>576587</v>
      </c>
    </row>
    <row r="80" spans="1:6" s="51" customFormat="1" ht="26.45" customHeight="1" x14ac:dyDescent="0.2">
      <c r="A80" s="140"/>
      <c r="B80" s="5">
        <v>671210011</v>
      </c>
      <c r="C80" s="6" t="s">
        <v>10</v>
      </c>
      <c r="D80" s="33">
        <v>6106</v>
      </c>
      <c r="E80" s="33">
        <v>6106</v>
      </c>
      <c r="F80" s="33">
        <v>6106</v>
      </c>
    </row>
    <row r="81" spans="1:6" s="51" customFormat="1" ht="13.15" customHeight="1" x14ac:dyDescent="0.2">
      <c r="A81" s="140"/>
      <c r="B81" s="8" t="s">
        <v>12</v>
      </c>
      <c r="C81" s="9"/>
      <c r="D81" s="10">
        <f t="shared" ref="D81:E81" si="35">D79+D80</f>
        <v>582693</v>
      </c>
      <c r="E81" s="10">
        <f t="shared" si="35"/>
        <v>582693</v>
      </c>
      <c r="F81" s="10">
        <f t="shared" ref="F81" si="36">F79+F80</f>
        <v>582693</v>
      </c>
    </row>
    <row r="82" spans="1:6" s="51" customFormat="1" ht="13.15" customHeight="1" x14ac:dyDescent="0.2">
      <c r="A82" s="141">
        <v>51</v>
      </c>
      <c r="B82" s="5">
        <v>632311800</v>
      </c>
      <c r="C82" s="6" t="s">
        <v>25</v>
      </c>
      <c r="D82" s="72">
        <v>1327</v>
      </c>
      <c r="E82" s="72">
        <v>1327</v>
      </c>
      <c r="F82" s="72">
        <v>1327</v>
      </c>
    </row>
    <row r="83" spans="1:6" s="51" customFormat="1" ht="13.15" customHeight="1" x14ac:dyDescent="0.2">
      <c r="A83" s="142"/>
      <c r="B83" s="5" t="s">
        <v>15</v>
      </c>
      <c r="C83" s="6" t="s">
        <v>16</v>
      </c>
      <c r="D83" s="73">
        <v>663</v>
      </c>
      <c r="E83" s="73">
        <v>663</v>
      </c>
      <c r="F83" s="73">
        <v>663</v>
      </c>
    </row>
    <row r="84" spans="1:6" s="51" customFormat="1" ht="13.15" customHeight="1" x14ac:dyDescent="0.2">
      <c r="A84" s="142"/>
      <c r="B84" s="5" t="s">
        <v>17</v>
      </c>
      <c r="C84" s="6" t="s">
        <v>18</v>
      </c>
      <c r="D84" s="73">
        <v>-663</v>
      </c>
      <c r="E84" s="73">
        <v>-663</v>
      </c>
      <c r="F84" s="73">
        <v>-663</v>
      </c>
    </row>
    <row r="85" spans="1:6" s="51" customFormat="1" ht="13.15" customHeight="1" x14ac:dyDescent="0.2">
      <c r="A85" s="142"/>
      <c r="B85" s="8" t="s">
        <v>26</v>
      </c>
      <c r="C85" s="9"/>
      <c r="D85" s="10">
        <f>D82+D83+D84</f>
        <v>1327</v>
      </c>
      <c r="E85" s="10">
        <f>E82+E83+E84</f>
        <v>1327</v>
      </c>
      <c r="F85" s="10">
        <f>F82+F83+F84</f>
        <v>1327</v>
      </c>
    </row>
    <row r="86" spans="1:6" s="51" customFormat="1" ht="13.15" customHeight="1" x14ac:dyDescent="0.2">
      <c r="A86" s="143"/>
      <c r="B86" s="15"/>
      <c r="C86" s="79" t="s">
        <v>60</v>
      </c>
      <c r="D86" s="10">
        <f t="shared" ref="D86:E86" si="37">D81+D85</f>
        <v>584020</v>
      </c>
      <c r="E86" s="10">
        <f t="shared" si="37"/>
        <v>584020</v>
      </c>
      <c r="F86" s="10">
        <f t="shared" ref="F86" si="38">F81+F85</f>
        <v>584020</v>
      </c>
    </row>
    <row r="87" spans="1:6" ht="13.15" customHeight="1" x14ac:dyDescent="0.2">
      <c r="A87" s="146" t="s">
        <v>61</v>
      </c>
      <c r="B87" s="147"/>
      <c r="C87" s="147"/>
      <c r="D87" s="82"/>
      <c r="E87" s="82"/>
      <c r="F87" s="82"/>
    </row>
    <row r="88" spans="1:6" s="51" customFormat="1" ht="13.15" customHeight="1" x14ac:dyDescent="0.2">
      <c r="A88" s="140">
        <v>31</v>
      </c>
      <c r="B88" s="5" t="s">
        <v>62</v>
      </c>
      <c r="C88" s="5" t="s">
        <v>63</v>
      </c>
      <c r="D88" s="38">
        <v>100</v>
      </c>
      <c r="E88" s="38">
        <v>100</v>
      </c>
      <c r="F88" s="38">
        <v>100</v>
      </c>
    </row>
    <row r="89" spans="1:6" s="51" customFormat="1" ht="13.15" customHeight="1" x14ac:dyDescent="0.2">
      <c r="A89" s="140"/>
      <c r="B89" s="5">
        <v>641430031</v>
      </c>
      <c r="C89" s="5" t="s">
        <v>64</v>
      </c>
      <c r="D89" s="39">
        <v>100</v>
      </c>
      <c r="E89" s="39">
        <v>100</v>
      </c>
      <c r="F89" s="39">
        <v>100</v>
      </c>
    </row>
    <row r="90" spans="1:6" s="51" customFormat="1" ht="13.15" customHeight="1" x14ac:dyDescent="0.2">
      <c r="A90" s="140"/>
      <c r="B90" s="5">
        <v>641510031</v>
      </c>
      <c r="C90" s="5" t="s">
        <v>65</v>
      </c>
      <c r="D90" s="39">
        <v>100</v>
      </c>
      <c r="E90" s="39">
        <v>100</v>
      </c>
      <c r="F90" s="39">
        <v>100</v>
      </c>
    </row>
    <row r="91" spans="1:6" s="51" customFormat="1" ht="13.15" customHeight="1" x14ac:dyDescent="0.2">
      <c r="A91" s="140"/>
      <c r="B91" s="5">
        <v>6614</v>
      </c>
      <c r="C91" s="5" t="s">
        <v>66</v>
      </c>
      <c r="D91" s="33">
        <v>2655</v>
      </c>
      <c r="E91" s="33">
        <v>2655</v>
      </c>
      <c r="F91" s="33">
        <v>2655</v>
      </c>
    </row>
    <row r="92" spans="1:6" s="51" customFormat="1" ht="13.15" customHeight="1" x14ac:dyDescent="0.2">
      <c r="A92" s="140"/>
      <c r="B92" s="5">
        <v>6615</v>
      </c>
      <c r="C92" s="5" t="s">
        <v>14</v>
      </c>
      <c r="D92" s="33">
        <v>200000</v>
      </c>
      <c r="E92" s="33">
        <v>38000</v>
      </c>
      <c r="F92" s="33">
        <v>38000</v>
      </c>
    </row>
    <row r="93" spans="1:6" s="51" customFormat="1" ht="13.15" customHeight="1" x14ac:dyDescent="0.2">
      <c r="A93" s="140"/>
      <c r="B93" s="5" t="s">
        <v>15</v>
      </c>
      <c r="C93" s="6" t="s">
        <v>16</v>
      </c>
      <c r="D93" s="33">
        <v>281758</v>
      </c>
      <c r="E93" s="33">
        <v>355613</v>
      </c>
      <c r="F93" s="33">
        <v>301868</v>
      </c>
    </row>
    <row r="94" spans="1:6" s="51" customFormat="1" ht="13.15" customHeight="1" x14ac:dyDescent="0.2">
      <c r="A94" s="140"/>
      <c r="B94" s="5" t="s">
        <v>17</v>
      </c>
      <c r="C94" s="6" t="s">
        <v>18</v>
      </c>
      <c r="D94" s="33">
        <v>-355613</v>
      </c>
      <c r="E94" s="33">
        <v>-301868</v>
      </c>
      <c r="F94" s="33">
        <v>-258123</v>
      </c>
    </row>
    <row r="95" spans="1:6" s="51" customFormat="1" ht="13.15" customHeight="1" x14ac:dyDescent="0.2">
      <c r="A95" s="140"/>
      <c r="B95" s="9" t="s">
        <v>19</v>
      </c>
      <c r="C95" s="9"/>
      <c r="D95" s="10">
        <f t="shared" ref="D95:E95" si="39">D88+D89+D90+D91+D92+D93+D94</f>
        <v>129100</v>
      </c>
      <c r="E95" s="10">
        <f t="shared" si="39"/>
        <v>94700</v>
      </c>
      <c r="F95" s="10">
        <f t="shared" ref="F95" si="40">F88+F89+F90+F91+F92+F93+F94</f>
        <v>84700</v>
      </c>
    </row>
    <row r="96" spans="1:6" s="51" customFormat="1" ht="13.15" customHeight="1" x14ac:dyDescent="0.2">
      <c r="A96" s="140">
        <v>43</v>
      </c>
      <c r="B96" s="5" t="s">
        <v>67</v>
      </c>
      <c r="C96" s="6" t="s">
        <v>68</v>
      </c>
      <c r="D96" s="31">
        <v>1327</v>
      </c>
      <c r="E96" s="31">
        <v>1327</v>
      </c>
      <c r="F96" s="31">
        <v>1327</v>
      </c>
    </row>
    <row r="97" spans="1:6" s="51" customFormat="1" ht="13.15" customHeight="1" x14ac:dyDescent="0.2">
      <c r="A97" s="140"/>
      <c r="B97" s="5">
        <v>641430043</v>
      </c>
      <c r="C97" s="6" t="s">
        <v>69</v>
      </c>
      <c r="D97" s="33">
        <v>3982</v>
      </c>
      <c r="E97" s="33">
        <v>3982</v>
      </c>
      <c r="F97" s="33">
        <v>3982</v>
      </c>
    </row>
    <row r="98" spans="1:6" s="51" customFormat="1" ht="13.15" customHeight="1" x14ac:dyDescent="0.2">
      <c r="A98" s="140"/>
      <c r="B98" s="5" t="s">
        <v>70</v>
      </c>
      <c r="C98" s="19" t="s">
        <v>71</v>
      </c>
      <c r="D98" s="33">
        <v>1600</v>
      </c>
      <c r="E98" s="33">
        <v>1600</v>
      </c>
      <c r="F98" s="33">
        <v>1600</v>
      </c>
    </row>
    <row r="99" spans="1:6" s="54" customFormat="1" ht="13.15" customHeight="1" x14ac:dyDescent="0.2">
      <c r="A99" s="140"/>
      <c r="B99" s="5">
        <v>652670043</v>
      </c>
      <c r="C99" s="14" t="s">
        <v>72</v>
      </c>
      <c r="D99" s="39">
        <v>100</v>
      </c>
      <c r="E99" s="39">
        <v>100</v>
      </c>
      <c r="F99" s="39">
        <v>100</v>
      </c>
    </row>
    <row r="100" spans="1:6" s="54" customFormat="1" ht="13.15" customHeight="1" x14ac:dyDescent="0.2">
      <c r="A100" s="140"/>
      <c r="B100" s="5">
        <v>65268</v>
      </c>
      <c r="C100" s="14" t="s">
        <v>73</v>
      </c>
      <c r="D100" s="33">
        <v>12000000</v>
      </c>
      <c r="E100" s="33">
        <v>10000000</v>
      </c>
      <c r="F100" s="33">
        <v>10000000</v>
      </c>
    </row>
    <row r="101" spans="1:6" s="54" customFormat="1" ht="13.15" customHeight="1" x14ac:dyDescent="0.2">
      <c r="A101" s="140"/>
      <c r="B101" s="5">
        <v>683110043</v>
      </c>
      <c r="C101" s="14" t="s">
        <v>74</v>
      </c>
      <c r="D101" s="33">
        <v>4100</v>
      </c>
      <c r="E101" s="33">
        <v>4100</v>
      </c>
      <c r="F101" s="33">
        <v>4100</v>
      </c>
    </row>
    <row r="102" spans="1:6" s="51" customFormat="1" ht="13.15" customHeight="1" x14ac:dyDescent="0.2">
      <c r="A102" s="140"/>
      <c r="B102" s="5" t="s">
        <v>15</v>
      </c>
      <c r="C102" s="6" t="s">
        <v>16</v>
      </c>
      <c r="D102" s="33">
        <v>18412178</v>
      </c>
      <c r="E102" s="33">
        <v>18161857</v>
      </c>
      <c r="F102" s="33">
        <v>16205836</v>
      </c>
    </row>
    <row r="103" spans="1:6" s="51" customFormat="1" ht="13.15" customHeight="1" x14ac:dyDescent="0.2">
      <c r="A103" s="140"/>
      <c r="B103" s="5" t="s">
        <v>17</v>
      </c>
      <c r="C103" s="6" t="s">
        <v>18</v>
      </c>
      <c r="D103" s="33">
        <v>-18161857</v>
      </c>
      <c r="E103" s="33">
        <v>-16205836</v>
      </c>
      <c r="F103" s="33">
        <v>-14024515</v>
      </c>
    </row>
    <row r="104" spans="1:6" s="51" customFormat="1" ht="13.15" customHeight="1" x14ac:dyDescent="0.2">
      <c r="A104" s="140"/>
      <c r="B104" s="15" t="s">
        <v>22</v>
      </c>
      <c r="C104" s="15"/>
      <c r="D104" s="10">
        <f>D96+D97+D98+D99+D100+D102+D103+D101</f>
        <v>12261430</v>
      </c>
      <c r="E104" s="10">
        <f>E96+E97+E98+E99+E100+E102+E103+E101</f>
        <v>11967130</v>
      </c>
      <c r="F104" s="10">
        <f>F96+F97+F98+F99+F100+F102+F103+F101</f>
        <v>12192430</v>
      </c>
    </row>
    <row r="105" spans="1:6" s="51" customFormat="1" ht="13.15" customHeight="1" x14ac:dyDescent="0.2">
      <c r="A105" s="141">
        <v>51</v>
      </c>
      <c r="B105" s="5">
        <v>632311800</v>
      </c>
      <c r="C105" s="5" t="s">
        <v>25</v>
      </c>
      <c r="D105" s="31">
        <v>3318</v>
      </c>
      <c r="E105" s="31">
        <v>3318</v>
      </c>
      <c r="F105" s="31">
        <v>3318</v>
      </c>
    </row>
    <row r="106" spans="1:6" s="51" customFormat="1" ht="13.15" customHeight="1" x14ac:dyDescent="0.2">
      <c r="A106" s="142"/>
      <c r="B106" s="5" t="s">
        <v>15</v>
      </c>
      <c r="C106" s="5" t="s">
        <v>16</v>
      </c>
      <c r="D106" s="33">
        <v>8709</v>
      </c>
      <c r="E106" s="33">
        <v>9527</v>
      </c>
      <c r="F106" s="33">
        <v>10345</v>
      </c>
    </row>
    <row r="107" spans="1:6" s="51" customFormat="1" ht="13.15" customHeight="1" x14ac:dyDescent="0.2">
      <c r="A107" s="142"/>
      <c r="B107" s="5" t="s">
        <v>17</v>
      </c>
      <c r="C107" s="5" t="s">
        <v>18</v>
      </c>
      <c r="D107" s="33">
        <v>-9527</v>
      </c>
      <c r="E107" s="33">
        <v>-10345</v>
      </c>
      <c r="F107" s="33">
        <v>-11163</v>
      </c>
    </row>
    <row r="108" spans="1:6" s="51" customFormat="1" ht="13.15" customHeight="1" x14ac:dyDescent="0.2">
      <c r="A108" s="142"/>
      <c r="B108" s="15" t="s">
        <v>26</v>
      </c>
      <c r="C108" s="15"/>
      <c r="D108" s="10">
        <f t="shared" ref="D108:E108" si="41">SUM(D105:D107)</f>
        <v>2500</v>
      </c>
      <c r="E108" s="10">
        <f t="shared" si="41"/>
        <v>2500</v>
      </c>
      <c r="F108" s="10">
        <f t="shared" ref="F108" si="42">SUM(F105:F107)</f>
        <v>2500</v>
      </c>
    </row>
    <row r="109" spans="1:6" s="51" customFormat="1" ht="13.15" customHeight="1" x14ac:dyDescent="0.2">
      <c r="A109" s="143"/>
      <c r="B109" s="22"/>
      <c r="C109" s="79" t="s">
        <v>75</v>
      </c>
      <c r="D109" s="10">
        <f t="shared" ref="D109:E109" si="43">D95+D104+D108</f>
        <v>12393030</v>
      </c>
      <c r="E109" s="10">
        <f t="shared" si="43"/>
        <v>12064330</v>
      </c>
      <c r="F109" s="10">
        <f t="shared" ref="F109" si="44">F95+F104+F108</f>
        <v>12279630</v>
      </c>
    </row>
    <row r="110" spans="1:6" ht="13.15" customHeight="1" x14ac:dyDescent="0.2">
      <c r="A110" s="156" t="s">
        <v>76</v>
      </c>
      <c r="B110" s="157"/>
      <c r="C110" s="157"/>
      <c r="D110" s="82"/>
      <c r="E110" s="82"/>
      <c r="F110" s="82"/>
    </row>
    <row r="111" spans="1:6" s="51" customFormat="1" ht="12.75" x14ac:dyDescent="0.2">
      <c r="A111" s="140">
        <v>11</v>
      </c>
      <c r="B111" s="5">
        <v>671110011</v>
      </c>
      <c r="C111" s="6" t="s">
        <v>9</v>
      </c>
      <c r="D111" s="35">
        <v>2015605</v>
      </c>
      <c r="E111" s="35">
        <v>2020842</v>
      </c>
      <c r="F111" s="35">
        <v>2026364</v>
      </c>
    </row>
    <row r="112" spans="1:6" s="51" customFormat="1" ht="26.45" customHeight="1" x14ac:dyDescent="0.2">
      <c r="A112" s="140"/>
      <c r="B112" s="5">
        <v>671210011</v>
      </c>
      <c r="C112" s="6" t="s">
        <v>10</v>
      </c>
      <c r="D112" s="7">
        <v>1300000</v>
      </c>
      <c r="E112" s="7"/>
      <c r="F112" s="7"/>
    </row>
    <row r="113" spans="1:6" s="51" customFormat="1" ht="13.15" customHeight="1" x14ac:dyDescent="0.2">
      <c r="A113" s="140"/>
      <c r="B113" s="8" t="s">
        <v>12</v>
      </c>
      <c r="C113" s="9"/>
      <c r="D113" s="10">
        <f t="shared" ref="D113:E113" si="45">D111+D112</f>
        <v>3315605</v>
      </c>
      <c r="E113" s="10">
        <f t="shared" si="45"/>
        <v>2020842</v>
      </c>
      <c r="F113" s="10">
        <f t="shared" ref="F113" si="46">F111+F112</f>
        <v>2026364</v>
      </c>
    </row>
    <row r="114" spans="1:6" s="51" customFormat="1" ht="13.15" customHeight="1" x14ac:dyDescent="0.2">
      <c r="A114" s="140">
        <v>31</v>
      </c>
      <c r="B114" s="5">
        <v>6614</v>
      </c>
      <c r="C114" s="5" t="s">
        <v>66</v>
      </c>
      <c r="D114" s="35">
        <v>240000</v>
      </c>
      <c r="E114" s="35">
        <v>250000</v>
      </c>
      <c r="F114" s="35">
        <v>260000</v>
      </c>
    </row>
    <row r="115" spans="1:6" s="51" customFormat="1" ht="13.15" customHeight="1" x14ac:dyDescent="0.2">
      <c r="A115" s="140"/>
      <c r="B115" s="6">
        <v>6615</v>
      </c>
      <c r="C115" s="11" t="s">
        <v>14</v>
      </c>
      <c r="D115" s="37">
        <v>2692419</v>
      </c>
      <c r="E115" s="37">
        <v>2047565</v>
      </c>
      <c r="F115" s="37">
        <v>2105780</v>
      </c>
    </row>
    <row r="116" spans="1:6" s="51" customFormat="1" ht="13.15" customHeight="1" x14ac:dyDescent="0.2">
      <c r="A116" s="140"/>
      <c r="B116" s="5" t="s">
        <v>15</v>
      </c>
      <c r="C116" s="6" t="s">
        <v>16</v>
      </c>
      <c r="D116" s="37">
        <v>510000</v>
      </c>
      <c r="E116" s="37">
        <v>100000</v>
      </c>
      <c r="F116" s="37">
        <v>50000</v>
      </c>
    </row>
    <row r="117" spans="1:6" s="51" customFormat="1" ht="13.15" customHeight="1" x14ac:dyDescent="0.2">
      <c r="A117" s="140"/>
      <c r="B117" s="5" t="s">
        <v>17</v>
      </c>
      <c r="C117" s="6" t="s">
        <v>18</v>
      </c>
      <c r="D117" s="37">
        <v>-100000</v>
      </c>
      <c r="E117" s="37">
        <v>-50000</v>
      </c>
      <c r="F117" s="37">
        <v>-20000</v>
      </c>
    </row>
    <row r="118" spans="1:6" s="55" customFormat="1" ht="13.15" customHeight="1" x14ac:dyDescent="0.2">
      <c r="A118" s="140"/>
      <c r="B118" s="8" t="s">
        <v>19</v>
      </c>
      <c r="C118" s="11"/>
      <c r="D118" s="10">
        <f t="shared" ref="D118:E118" si="47">D114+D115+D116+D117</f>
        <v>3342419</v>
      </c>
      <c r="E118" s="10">
        <f t="shared" si="47"/>
        <v>2347565</v>
      </c>
      <c r="F118" s="10">
        <f t="shared" ref="F118" si="48">F114+F115+F116+F117</f>
        <v>2395780</v>
      </c>
    </row>
    <row r="119" spans="1:6" s="51" customFormat="1" ht="13.15" customHeight="1" x14ac:dyDescent="0.2">
      <c r="A119" s="141">
        <v>43</v>
      </c>
      <c r="B119" s="6">
        <v>65268</v>
      </c>
      <c r="C119" s="11" t="s">
        <v>73</v>
      </c>
      <c r="D119" s="35">
        <v>19400</v>
      </c>
      <c r="E119" s="35">
        <v>19400</v>
      </c>
      <c r="F119" s="35">
        <v>19400</v>
      </c>
    </row>
    <row r="120" spans="1:6" s="51" customFormat="1" ht="13.15" customHeight="1" x14ac:dyDescent="0.2">
      <c r="A120" s="142"/>
      <c r="B120" s="5" t="s">
        <v>15</v>
      </c>
      <c r="C120" s="6" t="s">
        <v>16</v>
      </c>
      <c r="D120" s="7"/>
      <c r="E120" s="7"/>
      <c r="F120" s="7"/>
    </row>
    <row r="121" spans="1:6" s="51" customFormat="1" ht="13.15" customHeight="1" x14ac:dyDescent="0.2">
      <c r="A121" s="142"/>
      <c r="B121" s="5" t="s">
        <v>17</v>
      </c>
      <c r="C121" s="6" t="s">
        <v>18</v>
      </c>
      <c r="D121" s="7"/>
      <c r="E121" s="7"/>
      <c r="F121" s="7"/>
    </row>
    <row r="122" spans="1:6" s="51" customFormat="1" ht="13.15" customHeight="1" x14ac:dyDescent="0.2">
      <c r="A122" s="142"/>
      <c r="B122" s="20" t="s">
        <v>22</v>
      </c>
      <c r="C122" s="21"/>
      <c r="D122" s="10">
        <f t="shared" ref="D122:E122" si="49">D119+D120+D121</f>
        <v>19400</v>
      </c>
      <c r="E122" s="10">
        <f t="shared" si="49"/>
        <v>19400</v>
      </c>
      <c r="F122" s="10">
        <f t="shared" ref="F122" si="50">F119+F120+F121</f>
        <v>19400</v>
      </c>
    </row>
    <row r="123" spans="1:6" s="51" customFormat="1" ht="13.15" customHeight="1" x14ac:dyDescent="0.2">
      <c r="A123" s="143"/>
      <c r="B123" s="79"/>
      <c r="C123" s="79" t="s">
        <v>77</v>
      </c>
      <c r="D123" s="10">
        <f t="shared" ref="D123:E123" si="51">D113+D118+D122</f>
        <v>6677424</v>
      </c>
      <c r="E123" s="10">
        <f t="shared" si="51"/>
        <v>4387807</v>
      </c>
      <c r="F123" s="10">
        <f t="shared" ref="F123" si="52">F113+F118+F122</f>
        <v>4441544</v>
      </c>
    </row>
    <row r="124" spans="1:6" ht="13.15" customHeight="1" x14ac:dyDescent="0.2">
      <c r="A124" s="156" t="s">
        <v>78</v>
      </c>
      <c r="B124" s="157"/>
      <c r="C124" s="157"/>
      <c r="D124" s="82"/>
      <c r="E124" s="82"/>
      <c r="F124" s="82"/>
    </row>
    <row r="125" spans="1:6" s="51" customFormat="1" ht="13.15" customHeight="1" x14ac:dyDescent="0.2">
      <c r="A125" s="140">
        <v>43</v>
      </c>
      <c r="B125" s="5">
        <v>641320043</v>
      </c>
      <c r="C125" s="6" t="s">
        <v>79</v>
      </c>
      <c r="D125" s="31">
        <v>1300</v>
      </c>
      <c r="E125" s="31">
        <v>1300</v>
      </c>
      <c r="F125" s="31">
        <v>1300</v>
      </c>
    </row>
    <row r="126" spans="1:6" s="51" customFormat="1" ht="13.15" customHeight="1" x14ac:dyDescent="0.2">
      <c r="A126" s="140"/>
      <c r="B126" s="5">
        <v>641430043</v>
      </c>
      <c r="C126" s="6" t="s">
        <v>80</v>
      </c>
      <c r="D126" s="31">
        <v>13300</v>
      </c>
      <c r="E126" s="31">
        <v>13300</v>
      </c>
      <c r="F126" s="31">
        <v>13300</v>
      </c>
    </row>
    <row r="127" spans="1:6" s="51" customFormat="1" ht="13.15" customHeight="1" x14ac:dyDescent="0.2">
      <c r="A127" s="140"/>
      <c r="B127" s="5">
        <v>641510043</v>
      </c>
      <c r="C127" s="6" t="s">
        <v>65</v>
      </c>
      <c r="D127" s="38">
        <v>130</v>
      </c>
      <c r="E127" s="38">
        <v>130</v>
      </c>
      <c r="F127" s="38">
        <v>130</v>
      </c>
    </row>
    <row r="128" spans="1:6" s="51" customFormat="1" ht="13.15" customHeight="1" x14ac:dyDescent="0.2">
      <c r="A128" s="140"/>
      <c r="B128" s="5">
        <v>652670043</v>
      </c>
      <c r="C128" s="6" t="s">
        <v>72</v>
      </c>
      <c r="D128" s="31">
        <v>33200</v>
      </c>
      <c r="E128" s="31">
        <v>33200</v>
      </c>
      <c r="F128" s="31">
        <v>33200</v>
      </c>
    </row>
    <row r="129" spans="1:6" s="51" customFormat="1" ht="13.15" customHeight="1" x14ac:dyDescent="0.2">
      <c r="A129" s="140"/>
      <c r="B129" s="5">
        <v>65268</v>
      </c>
      <c r="C129" s="6" t="s">
        <v>73</v>
      </c>
      <c r="D129" s="31">
        <v>15878870</v>
      </c>
      <c r="E129" s="31">
        <v>16305670</v>
      </c>
      <c r="F129" s="31">
        <v>16237773</v>
      </c>
    </row>
    <row r="130" spans="1:6" s="51" customFormat="1" ht="13.15" customHeight="1" x14ac:dyDescent="0.2">
      <c r="A130" s="140"/>
      <c r="B130" s="5">
        <v>681910043</v>
      </c>
      <c r="C130" s="6" t="s">
        <v>81</v>
      </c>
      <c r="D130" s="31">
        <v>1300</v>
      </c>
      <c r="E130" s="31">
        <v>1300</v>
      </c>
      <c r="F130" s="31">
        <v>1300</v>
      </c>
    </row>
    <row r="131" spans="1:6" s="51" customFormat="1" ht="13.15" customHeight="1" x14ac:dyDescent="0.2">
      <c r="A131" s="140"/>
      <c r="B131" s="5">
        <v>683110043</v>
      </c>
      <c r="C131" s="6" t="s">
        <v>74</v>
      </c>
      <c r="D131" s="31">
        <v>13300</v>
      </c>
      <c r="E131" s="31">
        <v>13300</v>
      </c>
      <c r="F131" s="31">
        <v>13300</v>
      </c>
    </row>
    <row r="132" spans="1:6" s="51" customFormat="1" ht="13.15" customHeight="1" x14ac:dyDescent="0.2">
      <c r="A132" s="140"/>
      <c r="B132" s="5" t="s">
        <v>15</v>
      </c>
      <c r="C132" s="6" t="s">
        <v>16</v>
      </c>
      <c r="D132" s="31">
        <v>419197</v>
      </c>
      <c r="E132" s="31">
        <v>286997</v>
      </c>
      <c r="F132" s="31">
        <v>214197</v>
      </c>
    </row>
    <row r="133" spans="1:6" s="51" customFormat="1" ht="13.15" customHeight="1" x14ac:dyDescent="0.2">
      <c r="A133" s="140"/>
      <c r="B133" s="5" t="s">
        <v>17</v>
      </c>
      <c r="C133" s="6" t="s">
        <v>18</v>
      </c>
      <c r="D133" s="26">
        <v>-286997</v>
      </c>
      <c r="E133" s="26">
        <v>-214197</v>
      </c>
      <c r="F133" s="26">
        <v>0</v>
      </c>
    </row>
    <row r="134" spans="1:6" s="51" customFormat="1" ht="13.15" customHeight="1" x14ac:dyDescent="0.2">
      <c r="A134" s="140"/>
      <c r="B134" s="8" t="s">
        <v>22</v>
      </c>
      <c r="C134" s="20"/>
      <c r="D134" s="10">
        <f>SUM(D125:D133)</f>
        <v>16073600</v>
      </c>
      <c r="E134" s="10">
        <f>SUM(E125:E133)</f>
        <v>16441000</v>
      </c>
      <c r="F134" s="10">
        <f>SUM(F125:F133)</f>
        <v>16514500</v>
      </c>
    </row>
    <row r="135" spans="1:6" s="51" customFormat="1" ht="13.15" customHeight="1" x14ac:dyDescent="0.2">
      <c r="A135" s="140">
        <v>51</v>
      </c>
      <c r="B135" s="5">
        <v>632311800</v>
      </c>
      <c r="C135" s="6" t="s">
        <v>25</v>
      </c>
      <c r="D135" s="31">
        <v>39800</v>
      </c>
      <c r="E135" s="31">
        <v>39800</v>
      </c>
      <c r="F135" s="31">
        <v>39800</v>
      </c>
    </row>
    <row r="136" spans="1:6" s="51" customFormat="1" ht="13.15" customHeight="1" x14ac:dyDescent="0.2">
      <c r="A136" s="140"/>
      <c r="B136" s="8" t="s">
        <v>26</v>
      </c>
      <c r="C136" s="20"/>
      <c r="D136" s="10">
        <f t="shared" ref="D136:E136" si="53">D135</f>
        <v>39800</v>
      </c>
      <c r="E136" s="10">
        <f t="shared" si="53"/>
        <v>39800</v>
      </c>
      <c r="F136" s="10">
        <f t="shared" ref="F136" si="54">F135</f>
        <v>39800</v>
      </c>
    </row>
    <row r="137" spans="1:6" s="51" customFormat="1" ht="13.15" customHeight="1" x14ac:dyDescent="0.2">
      <c r="A137" s="141">
        <v>71</v>
      </c>
      <c r="B137" s="5">
        <v>722110071</v>
      </c>
      <c r="C137" s="6" t="s">
        <v>82</v>
      </c>
      <c r="D137" s="38">
        <v>650</v>
      </c>
      <c r="E137" s="38">
        <v>650</v>
      </c>
      <c r="F137" s="38">
        <v>650</v>
      </c>
    </row>
    <row r="138" spans="1:6" s="51" customFormat="1" ht="13.15" customHeight="1" x14ac:dyDescent="0.2">
      <c r="A138" s="142"/>
      <c r="B138" s="5">
        <v>722190071</v>
      </c>
      <c r="C138" s="6" t="s">
        <v>83</v>
      </c>
      <c r="D138" s="39">
        <v>650</v>
      </c>
      <c r="E138" s="39">
        <v>650</v>
      </c>
      <c r="F138" s="39">
        <v>650</v>
      </c>
    </row>
    <row r="139" spans="1:6" s="51" customFormat="1" ht="13.15" customHeight="1" x14ac:dyDescent="0.2">
      <c r="A139" s="142"/>
      <c r="B139" s="5" t="s">
        <v>84</v>
      </c>
      <c r="C139" s="6" t="s">
        <v>85</v>
      </c>
      <c r="D139" s="26"/>
      <c r="E139" s="26"/>
      <c r="F139" s="26"/>
    </row>
    <row r="140" spans="1:6" s="51" customFormat="1" ht="13.15" customHeight="1" x14ac:dyDescent="0.2">
      <c r="A140" s="142"/>
      <c r="B140" s="5" t="s">
        <v>15</v>
      </c>
      <c r="C140" s="6" t="s">
        <v>16</v>
      </c>
      <c r="D140" s="26"/>
      <c r="E140" s="26"/>
      <c r="F140" s="26"/>
    </row>
    <row r="141" spans="1:6" s="51" customFormat="1" ht="13.15" customHeight="1" x14ac:dyDescent="0.2">
      <c r="A141" s="142"/>
      <c r="B141" s="5" t="s">
        <v>17</v>
      </c>
      <c r="C141" s="6" t="s">
        <v>18</v>
      </c>
      <c r="D141" s="26"/>
      <c r="E141" s="26"/>
      <c r="F141" s="26"/>
    </row>
    <row r="142" spans="1:6" s="51" customFormat="1" ht="13.15" customHeight="1" x14ac:dyDescent="0.2">
      <c r="A142" s="142"/>
      <c r="B142" s="8" t="s">
        <v>86</v>
      </c>
      <c r="C142" s="20"/>
      <c r="D142" s="27">
        <f t="shared" ref="D142:E142" si="55">D137+D138+D139+D140+D141</f>
        <v>1300</v>
      </c>
      <c r="E142" s="27">
        <f t="shared" si="55"/>
        <v>1300</v>
      </c>
      <c r="F142" s="27">
        <f t="shared" ref="F142" si="56">F137+F138+F139+F140+F141</f>
        <v>1300</v>
      </c>
    </row>
    <row r="143" spans="1:6" s="51" customFormat="1" ht="12.75" x14ac:dyDescent="0.2">
      <c r="A143" s="143"/>
      <c r="B143" s="79"/>
      <c r="C143" s="79" t="s">
        <v>87</v>
      </c>
      <c r="D143" s="10">
        <f t="shared" ref="D143:E143" si="57">D134+D136+D142</f>
        <v>16114700</v>
      </c>
      <c r="E143" s="10">
        <f t="shared" si="57"/>
        <v>16482100</v>
      </c>
      <c r="F143" s="10">
        <f t="shared" ref="F143" si="58">F134+F136+F142</f>
        <v>16555600</v>
      </c>
    </row>
    <row r="144" spans="1:6" ht="13.15" customHeight="1" x14ac:dyDescent="0.2">
      <c r="A144" s="146" t="s">
        <v>88</v>
      </c>
      <c r="B144" s="147"/>
      <c r="C144" s="147"/>
      <c r="D144" s="82"/>
      <c r="E144" s="82"/>
      <c r="F144" s="82"/>
    </row>
    <row r="145" spans="1:6" s="51" customFormat="1" ht="13.15" customHeight="1" x14ac:dyDescent="0.2">
      <c r="A145" s="140">
        <v>11</v>
      </c>
      <c r="B145" s="5">
        <v>671110011</v>
      </c>
      <c r="C145" s="6" t="s">
        <v>9</v>
      </c>
      <c r="D145" s="31">
        <v>1265446</v>
      </c>
      <c r="E145" s="31">
        <v>514000</v>
      </c>
      <c r="F145" s="31">
        <v>260000</v>
      </c>
    </row>
    <row r="146" spans="1:6" s="51" customFormat="1" ht="24" customHeight="1" x14ac:dyDescent="0.2">
      <c r="A146" s="140"/>
      <c r="B146" s="5">
        <v>671210011</v>
      </c>
      <c r="C146" s="6" t="s">
        <v>10</v>
      </c>
      <c r="D146" s="33"/>
      <c r="E146" s="33"/>
      <c r="F146" s="33"/>
    </row>
    <row r="147" spans="1:6" s="51" customFormat="1" ht="25.9" customHeight="1" x14ac:dyDescent="0.2">
      <c r="A147" s="140"/>
      <c r="B147" s="5">
        <v>671410011</v>
      </c>
      <c r="C147" s="6" t="s">
        <v>11</v>
      </c>
      <c r="D147" s="33">
        <v>5602000</v>
      </c>
      <c r="E147" s="33">
        <v>6114000</v>
      </c>
      <c r="F147" s="33">
        <v>6677000</v>
      </c>
    </row>
    <row r="148" spans="1:6" s="51" customFormat="1" ht="13.15" customHeight="1" x14ac:dyDescent="0.2">
      <c r="A148" s="140"/>
      <c r="B148" s="8" t="s">
        <v>12</v>
      </c>
      <c r="C148" s="9"/>
      <c r="D148" s="10">
        <f t="shared" ref="D148:E148" si="59">SUM(D145+D146+D147)</f>
        <v>6867446</v>
      </c>
      <c r="E148" s="10">
        <f t="shared" si="59"/>
        <v>6628000</v>
      </c>
      <c r="F148" s="10">
        <f t="shared" ref="F148" si="60">SUM(F145+F146+F147)</f>
        <v>6937000</v>
      </c>
    </row>
    <row r="149" spans="1:6" s="51" customFormat="1" ht="13.15" hidden="1" customHeight="1" x14ac:dyDescent="0.2">
      <c r="A149" s="140">
        <v>12</v>
      </c>
      <c r="B149" s="5">
        <v>671110012</v>
      </c>
      <c r="C149" s="6" t="s">
        <v>9</v>
      </c>
      <c r="D149" s="7"/>
      <c r="E149" s="7"/>
      <c r="F149" s="7"/>
    </row>
    <row r="150" spans="1:6" s="51" customFormat="1" ht="24" hidden="1" customHeight="1" x14ac:dyDescent="0.2">
      <c r="A150" s="140"/>
      <c r="B150" s="5">
        <v>671210012</v>
      </c>
      <c r="C150" s="6" t="s">
        <v>10</v>
      </c>
      <c r="D150" s="7"/>
      <c r="E150" s="7"/>
      <c r="F150" s="7"/>
    </row>
    <row r="151" spans="1:6" s="51" customFormat="1" ht="13.15" hidden="1" customHeight="1" x14ac:dyDescent="0.2">
      <c r="A151" s="140"/>
      <c r="B151" s="8" t="s">
        <v>13</v>
      </c>
      <c r="C151" s="9"/>
      <c r="D151" s="10">
        <f t="shared" ref="D151:E151" si="61">D149+D150</f>
        <v>0</v>
      </c>
      <c r="E151" s="10">
        <f t="shared" si="61"/>
        <v>0</v>
      </c>
      <c r="F151" s="10">
        <f t="shared" ref="F151" si="62">F149+F150</f>
        <v>0</v>
      </c>
    </row>
    <row r="152" spans="1:6" s="51" customFormat="1" ht="13.15" customHeight="1" x14ac:dyDescent="0.2">
      <c r="A152" s="140">
        <v>31</v>
      </c>
      <c r="B152" s="5">
        <v>641430031</v>
      </c>
      <c r="C152" s="5" t="s">
        <v>64</v>
      </c>
      <c r="D152" s="31">
        <v>19500</v>
      </c>
      <c r="E152" s="31">
        <v>20300</v>
      </c>
      <c r="F152" s="31">
        <v>21200</v>
      </c>
    </row>
    <row r="153" spans="1:6" s="51" customFormat="1" ht="13.15" customHeight="1" x14ac:dyDescent="0.2">
      <c r="A153" s="140"/>
      <c r="B153" s="6">
        <v>6615</v>
      </c>
      <c r="C153" s="11" t="s">
        <v>14</v>
      </c>
      <c r="D153" s="40">
        <v>1014000</v>
      </c>
      <c r="E153" s="40">
        <v>1054000</v>
      </c>
      <c r="F153" s="40">
        <v>1096000</v>
      </c>
    </row>
    <row r="154" spans="1:6" s="51" customFormat="1" ht="13.15" customHeight="1" x14ac:dyDescent="0.2">
      <c r="A154" s="140"/>
      <c r="B154" s="5" t="s">
        <v>15</v>
      </c>
      <c r="C154" s="6" t="s">
        <v>16</v>
      </c>
      <c r="D154" s="40">
        <v>1290695</v>
      </c>
      <c r="E154" s="40">
        <v>740195</v>
      </c>
      <c r="F154" s="40">
        <v>1077495</v>
      </c>
    </row>
    <row r="155" spans="1:6" s="51" customFormat="1" ht="13.15" customHeight="1" x14ac:dyDescent="0.2">
      <c r="A155" s="140"/>
      <c r="B155" s="5" t="s">
        <v>17</v>
      </c>
      <c r="C155" s="6" t="s">
        <v>18</v>
      </c>
      <c r="D155" s="40">
        <v>-740195</v>
      </c>
      <c r="E155" s="40">
        <v>-1077495</v>
      </c>
      <c r="F155" s="40">
        <v>-1129795</v>
      </c>
    </row>
    <row r="156" spans="1:6" s="51" customFormat="1" ht="13.15" customHeight="1" x14ac:dyDescent="0.2">
      <c r="A156" s="140"/>
      <c r="B156" s="8" t="s">
        <v>19</v>
      </c>
      <c r="C156" s="11"/>
      <c r="D156" s="10">
        <f t="shared" ref="D156:E156" si="63">D152+D153+D154+D155</f>
        <v>1584000</v>
      </c>
      <c r="E156" s="10">
        <f t="shared" si="63"/>
        <v>737000</v>
      </c>
      <c r="F156" s="10">
        <f t="shared" ref="F156" si="64">F152+F153+F154+F155</f>
        <v>1064900</v>
      </c>
    </row>
    <row r="157" spans="1:6" s="51" customFormat="1" ht="13.15" customHeight="1" x14ac:dyDescent="0.2">
      <c r="A157" s="142">
        <v>43</v>
      </c>
      <c r="B157" s="5">
        <v>641430043</v>
      </c>
      <c r="C157" s="5" t="s">
        <v>69</v>
      </c>
      <c r="D157" s="40">
        <v>1500</v>
      </c>
      <c r="E157" s="40">
        <v>1500</v>
      </c>
      <c r="F157" s="40">
        <v>1500</v>
      </c>
    </row>
    <row r="158" spans="1:6" s="51" customFormat="1" ht="13.15" customHeight="1" x14ac:dyDescent="0.2">
      <c r="A158" s="142"/>
      <c r="B158" s="5">
        <v>642140043</v>
      </c>
      <c r="C158" s="5" t="s">
        <v>89</v>
      </c>
      <c r="D158" s="40">
        <v>3930100</v>
      </c>
      <c r="E158" s="40">
        <v>5400000</v>
      </c>
      <c r="F158" s="40">
        <v>8582000</v>
      </c>
    </row>
    <row r="159" spans="1:6" s="51" customFormat="1" ht="13.15" customHeight="1" x14ac:dyDescent="0.2">
      <c r="A159" s="142"/>
      <c r="B159" s="6">
        <v>65148</v>
      </c>
      <c r="C159" s="11" t="s">
        <v>90</v>
      </c>
      <c r="D159" s="52">
        <v>9220000</v>
      </c>
      <c r="E159" s="52">
        <v>12742000</v>
      </c>
      <c r="F159" s="52">
        <v>17497000</v>
      </c>
    </row>
    <row r="160" spans="1:6" s="51" customFormat="1" ht="12.75" x14ac:dyDescent="0.2">
      <c r="A160" s="142"/>
      <c r="B160" s="6">
        <v>65268</v>
      </c>
      <c r="C160" s="11" t="s">
        <v>91</v>
      </c>
      <c r="D160" s="33">
        <v>6700</v>
      </c>
      <c r="E160" s="33">
        <v>6700</v>
      </c>
      <c r="F160" s="33">
        <v>6700</v>
      </c>
    </row>
    <row r="161" spans="1:6" s="51" customFormat="1" ht="13.15" customHeight="1" x14ac:dyDescent="0.2">
      <c r="A161" s="142"/>
      <c r="B161" s="5" t="s">
        <v>15</v>
      </c>
      <c r="C161" s="6" t="s">
        <v>16</v>
      </c>
      <c r="D161" s="33">
        <v>268704</v>
      </c>
      <c r="E161" s="33">
        <v>75774</v>
      </c>
      <c r="F161" s="33">
        <v>362274</v>
      </c>
    </row>
    <row r="162" spans="1:6" s="51" customFormat="1" ht="13.15" customHeight="1" x14ac:dyDescent="0.2">
      <c r="A162" s="142"/>
      <c r="B162" s="5" t="s">
        <v>17</v>
      </c>
      <c r="C162" s="6" t="s">
        <v>18</v>
      </c>
      <c r="D162" s="33">
        <v>-75774</v>
      </c>
      <c r="E162" s="33">
        <v>-362274</v>
      </c>
      <c r="F162" s="33">
        <v>-2216434</v>
      </c>
    </row>
    <row r="163" spans="1:6" s="51" customFormat="1" ht="13.15" customHeight="1" x14ac:dyDescent="0.2">
      <c r="A163" s="143"/>
      <c r="B163" s="8" t="s">
        <v>22</v>
      </c>
      <c r="C163" s="11"/>
      <c r="D163" s="10">
        <f>D157+D158+D159+D161+D162+D160</f>
        <v>13351230</v>
      </c>
      <c r="E163" s="10">
        <f t="shared" ref="E163:F163" si="65">E157+E158+E159+E161+E162+E160</f>
        <v>17863700</v>
      </c>
      <c r="F163" s="10">
        <f t="shared" si="65"/>
        <v>24233040</v>
      </c>
    </row>
    <row r="164" spans="1:6" s="51" customFormat="1" ht="13.15" customHeight="1" x14ac:dyDescent="0.2">
      <c r="A164" s="140">
        <v>51</v>
      </c>
      <c r="B164" s="5">
        <v>632311700</v>
      </c>
      <c r="C164" s="13" t="s">
        <v>23</v>
      </c>
      <c r="D164" s="7">
        <v>148520</v>
      </c>
      <c r="E164" s="7"/>
      <c r="F164" s="7"/>
    </row>
    <row r="165" spans="1:6" s="51" customFormat="1" ht="13.15" customHeight="1" x14ac:dyDescent="0.2">
      <c r="A165" s="140"/>
      <c r="B165" s="5">
        <v>632411700</v>
      </c>
      <c r="C165" s="13" t="s">
        <v>24</v>
      </c>
      <c r="D165" s="49">
        <v>12918237</v>
      </c>
      <c r="E165" s="49"/>
      <c r="F165" s="49"/>
    </row>
    <row r="166" spans="1:6" s="51" customFormat="1" ht="13.15" customHeight="1" x14ac:dyDescent="0.2">
      <c r="A166" s="140"/>
      <c r="B166" s="5" t="s">
        <v>15</v>
      </c>
      <c r="C166" s="13" t="s">
        <v>16</v>
      </c>
      <c r="D166" s="7">
        <v>454763</v>
      </c>
      <c r="E166" s="7"/>
      <c r="F166" s="7"/>
    </row>
    <row r="167" spans="1:6" s="51" customFormat="1" ht="13.15" customHeight="1" x14ac:dyDescent="0.2">
      <c r="A167" s="140"/>
      <c r="B167" s="5" t="s">
        <v>17</v>
      </c>
      <c r="C167" s="13" t="s">
        <v>18</v>
      </c>
      <c r="D167" s="7"/>
      <c r="E167" s="7"/>
      <c r="F167" s="7"/>
    </row>
    <row r="168" spans="1:6" s="51" customFormat="1" ht="13.15" customHeight="1" x14ac:dyDescent="0.2">
      <c r="A168" s="140"/>
      <c r="B168" s="15" t="s">
        <v>26</v>
      </c>
      <c r="C168" s="14"/>
      <c r="D168" s="10">
        <f t="shared" ref="D168:E168" si="66">D164+D165+D166+D167</f>
        <v>13521520</v>
      </c>
      <c r="E168" s="10">
        <f t="shared" si="66"/>
        <v>0</v>
      </c>
      <c r="F168" s="10">
        <f t="shared" ref="F168" si="67">F164+F165+F166+F167</f>
        <v>0</v>
      </c>
    </row>
    <row r="169" spans="1:6" s="51" customFormat="1" ht="25.15" hidden="1" customHeight="1" x14ac:dyDescent="0.2">
      <c r="A169" s="140">
        <v>52</v>
      </c>
      <c r="B169" s="5">
        <v>6393</v>
      </c>
      <c r="C169" s="6" t="s">
        <v>92</v>
      </c>
      <c r="D169" s="7"/>
      <c r="E169" s="7"/>
      <c r="F169" s="7"/>
    </row>
    <row r="170" spans="1:6" s="51" customFormat="1" ht="25.15" hidden="1" customHeight="1" x14ac:dyDescent="0.2">
      <c r="A170" s="140"/>
      <c r="B170" s="5">
        <v>6394</v>
      </c>
      <c r="C170" s="6" t="s">
        <v>93</v>
      </c>
      <c r="D170" s="7"/>
      <c r="E170" s="7"/>
      <c r="F170" s="7"/>
    </row>
    <row r="171" spans="1:6" s="51" customFormat="1" ht="13.15" hidden="1" customHeight="1" x14ac:dyDescent="0.2">
      <c r="A171" s="140"/>
      <c r="B171" s="5" t="s">
        <v>15</v>
      </c>
      <c r="C171" s="6" t="s">
        <v>16</v>
      </c>
      <c r="D171" s="7"/>
      <c r="E171" s="7"/>
      <c r="F171" s="7"/>
    </row>
    <row r="172" spans="1:6" s="51" customFormat="1" ht="13.15" hidden="1" customHeight="1" x14ac:dyDescent="0.2">
      <c r="A172" s="140"/>
      <c r="B172" s="5" t="s">
        <v>17</v>
      </c>
      <c r="C172" s="6" t="s">
        <v>18</v>
      </c>
      <c r="D172" s="7"/>
      <c r="E172" s="7"/>
      <c r="F172" s="7"/>
    </row>
    <row r="173" spans="1:6" s="51" customFormat="1" ht="13.15" hidden="1" customHeight="1" x14ac:dyDescent="0.2">
      <c r="A173" s="140"/>
      <c r="B173" s="15" t="s">
        <v>29</v>
      </c>
      <c r="C173" s="14"/>
      <c r="D173" s="10">
        <f t="shared" ref="D173:E173" si="68">D169+D170+D171+D172</f>
        <v>0</v>
      </c>
      <c r="E173" s="10">
        <f t="shared" si="68"/>
        <v>0</v>
      </c>
      <c r="F173" s="10">
        <f t="shared" ref="F173" si="69">F169+F170+F171+F172</f>
        <v>0</v>
      </c>
    </row>
    <row r="174" spans="1:6" s="107" customFormat="1" ht="13.15" customHeight="1" x14ac:dyDescent="0.2">
      <c r="A174" s="140">
        <v>559</v>
      </c>
      <c r="B174" s="104">
        <v>671110559</v>
      </c>
      <c r="C174" s="105" t="s">
        <v>30</v>
      </c>
      <c r="D174" s="106">
        <v>36150</v>
      </c>
      <c r="E174" s="106">
        <v>4000</v>
      </c>
      <c r="F174" s="106"/>
    </row>
    <row r="175" spans="1:6" s="107" customFormat="1" ht="13.15" customHeight="1" x14ac:dyDescent="0.2">
      <c r="A175" s="140"/>
      <c r="B175" s="104">
        <v>671210559</v>
      </c>
      <c r="C175" s="105" t="s">
        <v>94</v>
      </c>
      <c r="D175" s="41">
        <v>94000</v>
      </c>
      <c r="E175" s="41">
        <v>4000</v>
      </c>
      <c r="F175" s="41"/>
    </row>
    <row r="176" spans="1:6" s="51" customFormat="1" ht="13.15" customHeight="1" x14ac:dyDescent="0.2">
      <c r="A176" s="140"/>
      <c r="B176" s="15" t="s">
        <v>32</v>
      </c>
      <c r="C176" s="14"/>
      <c r="D176" s="10">
        <f>D174+D175</f>
        <v>130150</v>
      </c>
      <c r="E176" s="10">
        <f t="shared" ref="E176:F176" si="70">E174+E175</f>
        <v>8000</v>
      </c>
      <c r="F176" s="10">
        <f t="shared" si="70"/>
        <v>0</v>
      </c>
    </row>
    <row r="177" spans="1:6" s="54" customFormat="1" ht="13.15" customHeight="1" x14ac:dyDescent="0.2">
      <c r="A177" s="142">
        <v>71</v>
      </c>
      <c r="B177" s="5">
        <v>723110071</v>
      </c>
      <c r="C177" s="30" t="s">
        <v>95</v>
      </c>
      <c r="D177" s="41">
        <v>7000</v>
      </c>
      <c r="E177" s="41"/>
      <c r="F177" s="41"/>
    </row>
    <row r="178" spans="1:6" s="55" customFormat="1" ht="13.15" customHeight="1" x14ac:dyDescent="0.2">
      <c r="A178" s="143"/>
      <c r="B178" s="15" t="s">
        <v>86</v>
      </c>
      <c r="C178" s="29"/>
      <c r="D178" s="10">
        <f>D177</f>
        <v>7000</v>
      </c>
      <c r="E178" s="10">
        <f t="shared" ref="E178:F178" si="71">E177</f>
        <v>0</v>
      </c>
      <c r="F178" s="10">
        <f t="shared" si="71"/>
        <v>0</v>
      </c>
    </row>
    <row r="179" spans="1:6" s="51" customFormat="1" ht="27" hidden="1" customHeight="1" x14ac:dyDescent="0.2">
      <c r="A179" s="141">
        <v>81</v>
      </c>
      <c r="B179" s="5" t="s">
        <v>96</v>
      </c>
      <c r="C179" s="6" t="s">
        <v>97</v>
      </c>
      <c r="D179" s="49"/>
      <c r="E179" s="49"/>
      <c r="F179" s="49"/>
    </row>
    <row r="180" spans="1:6" s="51" customFormat="1" ht="13.15" hidden="1" customHeight="1" x14ac:dyDescent="0.2">
      <c r="A180" s="142"/>
      <c r="B180" s="5" t="s">
        <v>15</v>
      </c>
      <c r="C180" s="6" t="s">
        <v>16</v>
      </c>
      <c r="D180" s="67">
        <v>0</v>
      </c>
      <c r="E180" s="67"/>
      <c r="F180" s="67"/>
    </row>
    <row r="181" spans="1:6" s="51" customFormat="1" ht="13.15" hidden="1" customHeight="1" x14ac:dyDescent="0.2">
      <c r="A181" s="142"/>
      <c r="B181" s="5" t="s">
        <v>17</v>
      </c>
      <c r="C181" s="6" t="s">
        <v>18</v>
      </c>
      <c r="D181" s="7"/>
      <c r="E181" s="7"/>
      <c r="F181" s="7"/>
    </row>
    <row r="182" spans="1:6" s="51" customFormat="1" ht="13.15" hidden="1" customHeight="1" x14ac:dyDescent="0.2">
      <c r="A182" s="142"/>
      <c r="B182" s="91" t="s">
        <v>98</v>
      </c>
      <c r="C182" s="89"/>
      <c r="D182" s="92">
        <f t="shared" ref="D182:E182" si="72">D179+D180+D181</f>
        <v>0</v>
      </c>
      <c r="E182" s="92">
        <f t="shared" si="72"/>
        <v>0</v>
      </c>
      <c r="F182" s="92">
        <f t="shared" ref="F182" si="73">F179+F180+F181</f>
        <v>0</v>
      </c>
    </row>
    <row r="183" spans="1:6" s="51" customFormat="1" ht="13.15" customHeight="1" x14ac:dyDescent="0.2">
      <c r="A183" s="149">
        <v>810</v>
      </c>
      <c r="B183" s="104" t="s">
        <v>15</v>
      </c>
      <c r="C183" s="109" t="s">
        <v>16</v>
      </c>
      <c r="D183" s="42">
        <v>75</v>
      </c>
      <c r="E183" s="42"/>
      <c r="F183" s="42"/>
    </row>
    <row r="184" spans="1:6" s="51" customFormat="1" ht="13.15" customHeight="1" x14ac:dyDescent="0.2">
      <c r="A184" s="149"/>
      <c r="B184" s="104" t="s">
        <v>17</v>
      </c>
      <c r="C184" s="109" t="s">
        <v>18</v>
      </c>
      <c r="D184" s="43"/>
      <c r="E184" s="43"/>
      <c r="F184" s="43"/>
    </row>
    <row r="185" spans="1:6" s="51" customFormat="1" ht="13.15" customHeight="1" x14ac:dyDescent="0.2">
      <c r="A185" s="149"/>
      <c r="B185" s="110" t="s">
        <v>51</v>
      </c>
      <c r="C185" s="111"/>
      <c r="D185" s="112">
        <f>+D183+D184</f>
        <v>75</v>
      </c>
      <c r="E185" s="112">
        <f t="shared" ref="E185:F185" si="74">+E183+E184</f>
        <v>0</v>
      </c>
      <c r="F185" s="112">
        <f t="shared" si="74"/>
        <v>0</v>
      </c>
    </row>
    <row r="186" spans="1:6" s="51" customFormat="1" ht="12.75" x14ac:dyDescent="0.2">
      <c r="A186" s="60"/>
      <c r="B186" s="90"/>
      <c r="C186" s="90" t="s">
        <v>99</v>
      </c>
      <c r="D186" s="10">
        <f>D182+D176+D173+D168+D163+D156+D151+D148+D178+D185</f>
        <v>35461421</v>
      </c>
      <c r="E186" s="10">
        <f>E182+E176+E173+E168+E163+E156+E151+E148+E178+E185</f>
        <v>25236700</v>
      </c>
      <c r="F186" s="10">
        <f>F182+F176+F173+F168+F163+F156+F151+F148+F178+F185</f>
        <v>32234940</v>
      </c>
    </row>
    <row r="187" spans="1:6" ht="13.15" customHeight="1" x14ac:dyDescent="0.2">
      <c r="A187" s="146" t="s">
        <v>100</v>
      </c>
      <c r="B187" s="147"/>
      <c r="C187" s="147"/>
      <c r="D187" s="82"/>
      <c r="E187" s="82"/>
      <c r="F187" s="82"/>
    </row>
    <row r="188" spans="1:6" s="51" customFormat="1" ht="13.15" customHeight="1" x14ac:dyDescent="0.2">
      <c r="A188" s="140">
        <v>11</v>
      </c>
      <c r="B188" s="5">
        <v>671110011</v>
      </c>
      <c r="C188" s="6" t="s">
        <v>9</v>
      </c>
      <c r="D188" s="31">
        <v>1750400</v>
      </c>
      <c r="E188" s="31">
        <v>1619000</v>
      </c>
      <c r="F188" s="31">
        <v>1489500</v>
      </c>
    </row>
    <row r="189" spans="1:6" s="51" customFormat="1" ht="24.6" customHeight="1" x14ac:dyDescent="0.2">
      <c r="A189" s="140"/>
      <c r="B189" s="5">
        <v>671410011</v>
      </c>
      <c r="C189" s="6" t="s">
        <v>11</v>
      </c>
      <c r="D189" s="33">
        <v>3762100</v>
      </c>
      <c r="E189" s="33">
        <v>3762100</v>
      </c>
      <c r="F189" s="33">
        <v>3762100</v>
      </c>
    </row>
    <row r="190" spans="1:6" s="51" customFormat="1" ht="13.15" customHeight="1" x14ac:dyDescent="0.2">
      <c r="A190" s="140"/>
      <c r="B190" s="8" t="s">
        <v>12</v>
      </c>
      <c r="C190" s="9"/>
      <c r="D190" s="10">
        <f t="shared" ref="D190:E190" si="75">D188+D189</f>
        <v>5512500</v>
      </c>
      <c r="E190" s="10">
        <f t="shared" si="75"/>
        <v>5381100</v>
      </c>
      <c r="F190" s="10">
        <f t="shared" ref="F190" si="76">F188+F189</f>
        <v>5251600</v>
      </c>
    </row>
    <row r="191" spans="1:6" s="51" customFormat="1" ht="13.15" customHeight="1" x14ac:dyDescent="0.2">
      <c r="A191" s="140">
        <v>12</v>
      </c>
      <c r="B191" s="5">
        <v>671110012</v>
      </c>
      <c r="C191" s="6" t="s">
        <v>9</v>
      </c>
      <c r="D191" s="34">
        <v>0</v>
      </c>
      <c r="E191" s="34">
        <v>0</v>
      </c>
      <c r="F191" s="34">
        <v>0</v>
      </c>
    </row>
    <row r="192" spans="1:6" s="51" customFormat="1" ht="24.6" customHeight="1" x14ac:dyDescent="0.2">
      <c r="A192" s="140"/>
      <c r="B192" s="5">
        <v>671210012</v>
      </c>
      <c r="C192" s="6" t="s">
        <v>10</v>
      </c>
      <c r="D192" s="33">
        <v>1300</v>
      </c>
      <c r="E192" s="33">
        <v>0</v>
      </c>
      <c r="F192" s="33">
        <v>0</v>
      </c>
    </row>
    <row r="193" spans="1:6" s="51" customFormat="1" ht="13.15" customHeight="1" x14ac:dyDescent="0.2">
      <c r="A193" s="140"/>
      <c r="B193" s="8" t="s">
        <v>13</v>
      </c>
      <c r="C193" s="9"/>
      <c r="D193" s="10">
        <f t="shared" ref="D193:E193" si="77">D191+D192</f>
        <v>1300</v>
      </c>
      <c r="E193" s="10">
        <f t="shared" si="77"/>
        <v>0</v>
      </c>
      <c r="F193" s="10">
        <f t="shared" ref="F193" si="78">F191+F192</f>
        <v>0</v>
      </c>
    </row>
    <row r="194" spans="1:6" s="51" customFormat="1" ht="13.15" customHeight="1" x14ac:dyDescent="0.2">
      <c r="A194" s="140">
        <v>43</v>
      </c>
      <c r="B194" s="6">
        <v>642140043</v>
      </c>
      <c r="C194" s="11" t="s">
        <v>101</v>
      </c>
      <c r="D194" s="34">
        <v>1150000</v>
      </c>
      <c r="E194" s="34">
        <v>1225000</v>
      </c>
      <c r="F194" s="34">
        <v>1285000</v>
      </c>
    </row>
    <row r="195" spans="1:6" s="51" customFormat="1" ht="13.15" customHeight="1" x14ac:dyDescent="0.2">
      <c r="A195" s="140"/>
      <c r="B195" s="5">
        <v>65148</v>
      </c>
      <c r="C195" s="5" t="s">
        <v>90</v>
      </c>
      <c r="D195" s="127">
        <v>3637500</v>
      </c>
      <c r="E195" s="36">
        <v>2450000</v>
      </c>
      <c r="F195" s="36">
        <v>2500000</v>
      </c>
    </row>
    <row r="196" spans="1:6" s="51" customFormat="1" ht="13.15" customHeight="1" x14ac:dyDescent="0.2">
      <c r="A196" s="140"/>
      <c r="B196" s="5" t="s">
        <v>15</v>
      </c>
      <c r="C196" s="6" t="s">
        <v>16</v>
      </c>
      <c r="D196" s="33">
        <v>4046450</v>
      </c>
      <c r="E196" s="128">
        <v>504268</v>
      </c>
      <c r="F196" s="128">
        <v>586968</v>
      </c>
    </row>
    <row r="197" spans="1:6" s="51" customFormat="1" ht="13.15" customHeight="1" x14ac:dyDescent="0.2">
      <c r="A197" s="140"/>
      <c r="B197" s="5" t="s">
        <v>17</v>
      </c>
      <c r="C197" s="6" t="s">
        <v>18</v>
      </c>
      <c r="D197" s="128">
        <v>-504268</v>
      </c>
      <c r="E197" s="128">
        <v>-586968</v>
      </c>
      <c r="F197" s="128">
        <v>-770968</v>
      </c>
    </row>
    <row r="198" spans="1:6" s="51" customFormat="1" ht="13.15" customHeight="1" x14ac:dyDescent="0.2">
      <c r="A198" s="140"/>
      <c r="B198" s="8" t="s">
        <v>22</v>
      </c>
      <c r="C198" s="11"/>
      <c r="D198" s="10">
        <f t="shared" ref="D198:E198" si="79">D194+D195+D196+D197</f>
        <v>8329682</v>
      </c>
      <c r="E198" s="10">
        <f t="shared" si="79"/>
        <v>3592300</v>
      </c>
      <c r="F198" s="10">
        <f>F194+F195+F196+F197</f>
        <v>3601000</v>
      </c>
    </row>
    <row r="199" spans="1:6" s="51" customFormat="1" ht="13.15" customHeight="1" x14ac:dyDescent="0.2">
      <c r="A199" s="140">
        <v>51</v>
      </c>
      <c r="B199" s="5">
        <v>632311700</v>
      </c>
      <c r="C199" s="13" t="s">
        <v>23</v>
      </c>
      <c r="D199" s="7">
        <v>8800</v>
      </c>
      <c r="E199" s="7">
        <v>8400</v>
      </c>
      <c r="F199" s="7">
        <v>4400</v>
      </c>
    </row>
    <row r="200" spans="1:6" s="51" customFormat="1" ht="13.15" customHeight="1" x14ac:dyDescent="0.2">
      <c r="A200" s="140"/>
      <c r="B200" s="5">
        <v>632411700</v>
      </c>
      <c r="C200" s="13" t="s">
        <v>24</v>
      </c>
      <c r="D200" s="7">
        <v>25600</v>
      </c>
      <c r="E200" s="7">
        <v>7200</v>
      </c>
      <c r="F200" s="7">
        <v>4000</v>
      </c>
    </row>
    <row r="201" spans="1:6" s="51" customFormat="1" ht="13.15" customHeight="1" x14ac:dyDescent="0.2">
      <c r="A201" s="140"/>
      <c r="B201" s="5" t="s">
        <v>15</v>
      </c>
      <c r="C201" s="13" t="s">
        <v>16</v>
      </c>
      <c r="D201" s="7">
        <v>0</v>
      </c>
      <c r="E201" s="7">
        <v>0</v>
      </c>
      <c r="F201" s="7">
        <v>0</v>
      </c>
    </row>
    <row r="202" spans="1:6" s="51" customFormat="1" ht="13.15" customHeight="1" x14ac:dyDescent="0.2">
      <c r="A202" s="140"/>
      <c r="B202" s="5" t="s">
        <v>17</v>
      </c>
      <c r="C202" s="13" t="s">
        <v>18</v>
      </c>
      <c r="D202" s="7">
        <v>0</v>
      </c>
      <c r="E202" s="7">
        <v>0</v>
      </c>
      <c r="F202" s="7">
        <v>0</v>
      </c>
    </row>
    <row r="203" spans="1:6" s="51" customFormat="1" ht="13.15" customHeight="1" x14ac:dyDescent="0.2">
      <c r="A203" s="140"/>
      <c r="B203" s="15" t="s">
        <v>26</v>
      </c>
      <c r="C203" s="14"/>
      <c r="D203" s="10">
        <f t="shared" ref="D203:E203" si="80">SUM(D199:D202)</f>
        <v>34400</v>
      </c>
      <c r="E203" s="10">
        <f t="shared" si="80"/>
        <v>15600</v>
      </c>
      <c r="F203" s="10">
        <f t="shared" ref="F203" si="81">SUM(F199:F202)</f>
        <v>8400</v>
      </c>
    </row>
    <row r="204" spans="1:6" s="51" customFormat="1" ht="13.15" customHeight="1" x14ac:dyDescent="0.2">
      <c r="A204" s="140">
        <v>52</v>
      </c>
      <c r="B204" s="5">
        <v>6392</v>
      </c>
      <c r="C204" s="6" t="s">
        <v>102</v>
      </c>
      <c r="D204" s="34">
        <v>450000</v>
      </c>
      <c r="E204" s="34">
        <v>384041</v>
      </c>
      <c r="F204" s="34">
        <v>0</v>
      </c>
    </row>
    <row r="205" spans="1:6" s="51" customFormat="1" ht="25.15" customHeight="1" x14ac:dyDescent="0.2">
      <c r="A205" s="140"/>
      <c r="B205" s="5">
        <v>6394</v>
      </c>
      <c r="C205" s="6" t="s">
        <v>103</v>
      </c>
      <c r="D205" s="36">
        <v>2550000</v>
      </c>
      <c r="E205" s="36">
        <v>2176232</v>
      </c>
      <c r="F205" s="36">
        <v>0</v>
      </c>
    </row>
    <row r="206" spans="1:6" s="51" customFormat="1" ht="13.15" customHeight="1" x14ac:dyDescent="0.2">
      <c r="A206" s="140"/>
      <c r="B206" s="5" t="s">
        <v>15</v>
      </c>
      <c r="C206" s="6" t="s">
        <v>16</v>
      </c>
      <c r="D206" s="36">
        <v>0</v>
      </c>
      <c r="E206" s="36">
        <v>0</v>
      </c>
      <c r="F206" s="36">
        <v>0</v>
      </c>
    </row>
    <row r="207" spans="1:6" s="51" customFormat="1" ht="13.15" customHeight="1" x14ac:dyDescent="0.2">
      <c r="A207" s="140"/>
      <c r="B207" s="5" t="s">
        <v>17</v>
      </c>
      <c r="C207" s="6" t="s">
        <v>18</v>
      </c>
      <c r="D207" s="39">
        <v>0</v>
      </c>
      <c r="E207" s="39">
        <v>0</v>
      </c>
      <c r="F207" s="39">
        <v>0</v>
      </c>
    </row>
    <row r="208" spans="1:6" s="51" customFormat="1" ht="13.15" customHeight="1" x14ac:dyDescent="0.2">
      <c r="A208" s="140"/>
      <c r="B208" s="15" t="s">
        <v>29</v>
      </c>
      <c r="C208" s="14"/>
      <c r="D208" s="10">
        <f t="shared" ref="D208:E208" si="82">D204+D205+D206+D207</f>
        <v>3000000</v>
      </c>
      <c r="E208" s="10">
        <f t="shared" si="82"/>
        <v>2560273</v>
      </c>
      <c r="F208" s="10">
        <f t="shared" ref="F208" si="83">F204+F205+F206+F207</f>
        <v>0</v>
      </c>
    </row>
    <row r="209" spans="1:6" s="51" customFormat="1" ht="13.15" customHeight="1" x14ac:dyDescent="0.2">
      <c r="A209" s="140">
        <v>559</v>
      </c>
      <c r="B209" s="5">
        <v>671110559</v>
      </c>
      <c r="C209" s="14" t="s">
        <v>30</v>
      </c>
      <c r="D209" s="34">
        <v>2200</v>
      </c>
      <c r="E209" s="34">
        <v>2100</v>
      </c>
      <c r="F209" s="34">
        <v>1100</v>
      </c>
    </row>
    <row r="210" spans="1:6" s="51" customFormat="1" ht="12.75" customHeight="1" x14ac:dyDescent="0.2">
      <c r="A210" s="140"/>
      <c r="B210" s="5">
        <v>671210559</v>
      </c>
      <c r="C210" s="14" t="s">
        <v>94</v>
      </c>
      <c r="D210" s="36">
        <v>6400</v>
      </c>
      <c r="E210" s="36">
        <v>1800</v>
      </c>
      <c r="F210" s="36">
        <v>1000</v>
      </c>
    </row>
    <row r="211" spans="1:6" s="51" customFormat="1" ht="13.15" customHeight="1" x14ac:dyDescent="0.2">
      <c r="A211" s="140"/>
      <c r="B211" s="15" t="s">
        <v>32</v>
      </c>
      <c r="C211" s="14"/>
      <c r="D211" s="10">
        <f t="shared" ref="D211:E211" si="84">D209+D210</f>
        <v>8600</v>
      </c>
      <c r="E211" s="10">
        <f t="shared" si="84"/>
        <v>3900</v>
      </c>
      <c r="F211" s="10">
        <f t="shared" ref="F211" si="85">F209+F210</f>
        <v>2100</v>
      </c>
    </row>
    <row r="212" spans="1:6" s="51" customFormat="1" ht="13.15" customHeight="1" x14ac:dyDescent="0.2">
      <c r="A212" s="141">
        <v>562</v>
      </c>
      <c r="B212" s="5">
        <v>632310562</v>
      </c>
      <c r="C212" s="14" t="s">
        <v>33</v>
      </c>
      <c r="D212" s="34">
        <v>0</v>
      </c>
      <c r="E212" s="34">
        <v>0</v>
      </c>
      <c r="F212" s="34">
        <v>0</v>
      </c>
    </row>
    <row r="213" spans="1:6" s="51" customFormat="1" ht="13.15" customHeight="1" x14ac:dyDescent="0.2">
      <c r="A213" s="142"/>
      <c r="B213" s="5">
        <v>632410562</v>
      </c>
      <c r="C213" s="14" t="s">
        <v>34</v>
      </c>
      <c r="D213" s="36">
        <v>6600</v>
      </c>
      <c r="E213" s="36">
        <v>0</v>
      </c>
      <c r="F213" s="36">
        <v>0</v>
      </c>
    </row>
    <row r="214" spans="1:6" s="51" customFormat="1" ht="13.15" customHeight="1" x14ac:dyDescent="0.2">
      <c r="A214" s="142"/>
      <c r="B214" s="15" t="s">
        <v>35</v>
      </c>
      <c r="C214" s="14"/>
      <c r="D214" s="10">
        <f t="shared" ref="D214:E214" si="86">D212+D213</f>
        <v>6600</v>
      </c>
      <c r="E214" s="10">
        <f t="shared" si="86"/>
        <v>0</v>
      </c>
      <c r="F214" s="10">
        <f t="shared" ref="F214" si="87">F212+F213</f>
        <v>0</v>
      </c>
    </row>
    <row r="215" spans="1:6" s="51" customFormat="1" ht="12.75" x14ac:dyDescent="0.2">
      <c r="A215" s="143"/>
      <c r="B215" s="79"/>
      <c r="C215" s="79" t="s">
        <v>104</v>
      </c>
      <c r="D215" s="10">
        <f t="shared" ref="D215:E215" si="88">D214+D211+D208+D203+D198+D193+D190</f>
        <v>16893082</v>
      </c>
      <c r="E215" s="10">
        <f t="shared" si="88"/>
        <v>11553173</v>
      </c>
      <c r="F215" s="10">
        <f t="shared" ref="F215" si="89">F214+F211+F208+F203+F198+F193+F190</f>
        <v>8863100</v>
      </c>
    </row>
    <row r="216" spans="1:6" ht="13.15" customHeight="1" x14ac:dyDescent="0.2">
      <c r="A216" s="146" t="s">
        <v>105</v>
      </c>
      <c r="B216" s="147"/>
      <c r="C216" s="147"/>
      <c r="D216" s="82"/>
      <c r="E216" s="82"/>
      <c r="F216" s="82"/>
    </row>
    <row r="217" spans="1:6" s="51" customFormat="1" ht="12.75" x14ac:dyDescent="0.2">
      <c r="A217" s="140">
        <v>11</v>
      </c>
      <c r="B217" s="5">
        <v>671110011</v>
      </c>
      <c r="C217" s="6" t="s">
        <v>9</v>
      </c>
      <c r="D217" s="34">
        <f>468169</f>
        <v>468169</v>
      </c>
      <c r="E217" s="34">
        <f>733169</f>
        <v>733169</v>
      </c>
      <c r="F217" s="34">
        <f>332723</f>
        <v>332723</v>
      </c>
    </row>
    <row r="218" spans="1:6" s="51" customFormat="1" ht="25.9" customHeight="1" x14ac:dyDescent="0.2">
      <c r="A218" s="140"/>
      <c r="B218" s="5">
        <v>671210011</v>
      </c>
      <c r="C218" s="6" t="s">
        <v>10</v>
      </c>
      <c r="D218" s="34">
        <f>11993694</f>
        <v>11993694</v>
      </c>
      <c r="E218" s="34">
        <v>11693695</v>
      </c>
      <c r="F218" s="34">
        <v>20100000</v>
      </c>
    </row>
    <row r="219" spans="1:6" s="51" customFormat="1" ht="27.6" customHeight="1" x14ac:dyDescent="0.2">
      <c r="A219" s="140"/>
      <c r="B219" s="5">
        <v>671410011</v>
      </c>
      <c r="C219" s="6" t="s">
        <v>11</v>
      </c>
      <c r="D219" s="34">
        <v>722386</v>
      </c>
      <c r="E219" s="34">
        <v>361193</v>
      </c>
      <c r="F219" s="34"/>
    </row>
    <row r="220" spans="1:6" s="51" customFormat="1" ht="13.15" customHeight="1" x14ac:dyDescent="0.2">
      <c r="A220" s="140"/>
      <c r="B220" s="8" t="s">
        <v>12</v>
      </c>
      <c r="C220" s="9"/>
      <c r="D220" s="10">
        <f t="shared" ref="D220:E220" si="90">SUM(D217+D218+D219)</f>
        <v>13184249</v>
      </c>
      <c r="E220" s="10">
        <f t="shared" si="90"/>
        <v>12788057</v>
      </c>
      <c r="F220" s="10">
        <f t="shared" ref="F220" si="91">SUM(F217+F218+F219)</f>
        <v>20432723</v>
      </c>
    </row>
    <row r="221" spans="1:6" s="51" customFormat="1" ht="13.15" hidden="1" customHeight="1" x14ac:dyDescent="0.2">
      <c r="A221" s="140">
        <v>12</v>
      </c>
      <c r="B221" s="5">
        <v>671110012</v>
      </c>
      <c r="C221" s="6" t="s">
        <v>9</v>
      </c>
      <c r="D221" s="34"/>
      <c r="E221" s="34"/>
      <c r="F221" s="34"/>
    </row>
    <row r="222" spans="1:6" s="51" customFormat="1" ht="26.45" hidden="1" customHeight="1" x14ac:dyDescent="0.2">
      <c r="A222" s="140"/>
      <c r="B222" s="5">
        <v>671210012</v>
      </c>
      <c r="C222" s="6" t="s">
        <v>10</v>
      </c>
      <c r="D222" s="7"/>
      <c r="E222" s="7"/>
      <c r="F222" s="7"/>
    </row>
    <row r="223" spans="1:6" s="51" customFormat="1" ht="13.15" hidden="1" customHeight="1" x14ac:dyDescent="0.2">
      <c r="A223" s="140"/>
      <c r="B223" s="8" t="s">
        <v>13</v>
      </c>
      <c r="C223" s="9"/>
      <c r="D223" s="10">
        <f t="shared" ref="D223:E223" si="92">D221+D222</f>
        <v>0</v>
      </c>
      <c r="E223" s="10">
        <f t="shared" si="92"/>
        <v>0</v>
      </c>
      <c r="F223" s="10">
        <f t="shared" ref="F223" si="93">F221+F222</f>
        <v>0</v>
      </c>
    </row>
    <row r="224" spans="1:6" s="51" customFormat="1" ht="13.15" customHeight="1" x14ac:dyDescent="0.2">
      <c r="A224" s="140">
        <v>43</v>
      </c>
      <c r="B224" s="6">
        <v>642140043</v>
      </c>
      <c r="C224" s="11" t="s">
        <v>101</v>
      </c>
      <c r="D224" s="34">
        <v>199700</v>
      </c>
      <c r="E224" s="34">
        <v>209450</v>
      </c>
      <c r="F224" s="34">
        <v>210950</v>
      </c>
    </row>
    <row r="225" spans="1:6" s="51" customFormat="1" ht="13.15" customHeight="1" x14ac:dyDescent="0.2">
      <c r="A225" s="140"/>
      <c r="B225" s="5">
        <v>65148</v>
      </c>
      <c r="C225" s="5" t="s">
        <v>90</v>
      </c>
      <c r="D225" s="34">
        <v>366089</v>
      </c>
      <c r="E225" s="34">
        <v>374700</v>
      </c>
      <c r="F225" s="34">
        <v>396950</v>
      </c>
    </row>
    <row r="226" spans="1:6" s="51" customFormat="1" ht="13.15" customHeight="1" x14ac:dyDescent="0.2">
      <c r="A226" s="140"/>
      <c r="B226" s="5" t="s">
        <v>15</v>
      </c>
      <c r="C226" s="6" t="s">
        <v>16</v>
      </c>
      <c r="D226" s="83">
        <v>328340</v>
      </c>
      <c r="E226" s="84">
        <f>-D227</f>
        <v>328340</v>
      </c>
      <c r="F226" s="84">
        <f>-E227</f>
        <v>328340</v>
      </c>
    </row>
    <row r="227" spans="1:6" s="51" customFormat="1" ht="13.15" customHeight="1" x14ac:dyDescent="0.2">
      <c r="A227" s="140"/>
      <c r="B227" s="5" t="s">
        <v>17</v>
      </c>
      <c r="C227" s="6" t="s">
        <v>18</v>
      </c>
      <c r="D227" s="85">
        <f>-D226</f>
        <v>-328340</v>
      </c>
      <c r="E227" s="86">
        <f>-E226</f>
        <v>-328340</v>
      </c>
      <c r="F227" s="86">
        <f>-F226</f>
        <v>-328340</v>
      </c>
    </row>
    <row r="228" spans="1:6" s="51" customFormat="1" ht="13.15" customHeight="1" x14ac:dyDescent="0.2">
      <c r="A228" s="140"/>
      <c r="B228" s="8" t="s">
        <v>22</v>
      </c>
      <c r="C228" s="11"/>
      <c r="D228" s="10">
        <f t="shared" ref="D228:E228" si="94">D225+D224+D226+D227</f>
        <v>565789</v>
      </c>
      <c r="E228" s="10">
        <f t="shared" si="94"/>
        <v>584150</v>
      </c>
      <c r="F228" s="10">
        <f t="shared" ref="F228" si="95">F225+F224+F226+F227</f>
        <v>607900</v>
      </c>
    </row>
    <row r="229" spans="1:6" s="51" customFormat="1" ht="13.15" hidden="1" customHeight="1" x14ac:dyDescent="0.2">
      <c r="A229" s="140">
        <v>51</v>
      </c>
      <c r="B229" s="5">
        <v>632411700</v>
      </c>
      <c r="C229" s="13" t="s">
        <v>24</v>
      </c>
      <c r="D229" s="7"/>
      <c r="E229" s="7"/>
      <c r="F229" s="7"/>
    </row>
    <row r="230" spans="1:6" s="51" customFormat="1" ht="13.15" hidden="1" customHeight="1" x14ac:dyDescent="0.2">
      <c r="A230" s="140"/>
      <c r="B230" s="5" t="s">
        <v>15</v>
      </c>
      <c r="C230" s="6" t="s">
        <v>16</v>
      </c>
      <c r="D230" s="7"/>
      <c r="E230" s="7"/>
      <c r="F230" s="7"/>
    </row>
    <row r="231" spans="1:6" s="51" customFormat="1" ht="13.15" hidden="1" customHeight="1" x14ac:dyDescent="0.2">
      <c r="A231" s="140"/>
      <c r="B231" s="5" t="s">
        <v>17</v>
      </c>
      <c r="C231" s="6" t="s">
        <v>18</v>
      </c>
      <c r="D231" s="7"/>
      <c r="E231" s="7"/>
      <c r="F231" s="7"/>
    </row>
    <row r="232" spans="1:6" s="51" customFormat="1" ht="13.15" hidden="1" customHeight="1" x14ac:dyDescent="0.2">
      <c r="A232" s="140"/>
      <c r="B232" s="15" t="s">
        <v>26</v>
      </c>
      <c r="C232" s="14"/>
      <c r="D232" s="10">
        <f t="shared" ref="D232:E232" si="96">SUM(D229:D231)</f>
        <v>0</v>
      </c>
      <c r="E232" s="10">
        <f t="shared" si="96"/>
        <v>0</v>
      </c>
      <c r="F232" s="10">
        <f t="shared" ref="F232" si="97">SUM(F229:F231)</f>
        <v>0</v>
      </c>
    </row>
    <row r="233" spans="1:6" s="51" customFormat="1" ht="26.45" hidden="1" customHeight="1" x14ac:dyDescent="0.2">
      <c r="A233" s="140">
        <v>52</v>
      </c>
      <c r="B233" s="5">
        <v>6393</v>
      </c>
      <c r="C233" s="6" t="s">
        <v>92</v>
      </c>
      <c r="D233" s="7"/>
      <c r="E233" s="7"/>
      <c r="F233" s="7"/>
    </row>
    <row r="234" spans="1:6" s="51" customFormat="1" ht="13.15" hidden="1" customHeight="1" x14ac:dyDescent="0.2">
      <c r="A234" s="140"/>
      <c r="B234" s="5" t="s">
        <v>15</v>
      </c>
      <c r="C234" s="6" t="s">
        <v>16</v>
      </c>
      <c r="D234" s="7"/>
      <c r="E234" s="7"/>
      <c r="F234" s="7"/>
    </row>
    <row r="235" spans="1:6" s="51" customFormat="1" ht="13.15" hidden="1" customHeight="1" x14ac:dyDescent="0.2">
      <c r="A235" s="140"/>
      <c r="B235" s="5" t="s">
        <v>17</v>
      </c>
      <c r="C235" s="6" t="s">
        <v>18</v>
      </c>
      <c r="D235" s="7"/>
      <c r="E235" s="7"/>
      <c r="F235" s="7"/>
    </row>
    <row r="236" spans="1:6" s="51" customFormat="1" ht="13.15" hidden="1" customHeight="1" x14ac:dyDescent="0.2">
      <c r="A236" s="140"/>
      <c r="B236" s="15" t="s">
        <v>29</v>
      </c>
      <c r="C236" s="14"/>
      <c r="D236" s="10">
        <f t="shared" ref="D236:E236" si="98">D233+D234+D235</f>
        <v>0</v>
      </c>
      <c r="E236" s="10">
        <f t="shared" si="98"/>
        <v>0</v>
      </c>
      <c r="F236" s="10">
        <f t="shared" ref="F236" si="99">F233+F234+F235</f>
        <v>0</v>
      </c>
    </row>
    <row r="237" spans="1:6" s="51" customFormat="1" ht="13.15" customHeight="1" x14ac:dyDescent="0.2">
      <c r="A237" s="140">
        <v>559</v>
      </c>
      <c r="B237" s="5">
        <v>671110559</v>
      </c>
      <c r="C237" s="14" t="s">
        <v>30</v>
      </c>
      <c r="D237" s="7">
        <v>105600</v>
      </c>
      <c r="E237" s="7">
        <v>58450</v>
      </c>
      <c r="F237" s="7">
        <v>27500</v>
      </c>
    </row>
    <row r="238" spans="1:6" s="51" customFormat="1" ht="13.15" customHeight="1" x14ac:dyDescent="0.2">
      <c r="A238" s="140"/>
      <c r="B238" s="5">
        <v>671210559</v>
      </c>
      <c r="C238" s="14" t="s">
        <v>94</v>
      </c>
      <c r="D238" s="7">
        <v>34400</v>
      </c>
      <c r="E238" s="7"/>
      <c r="F238" s="7"/>
    </row>
    <row r="239" spans="1:6" s="51" customFormat="1" ht="13.15" customHeight="1" x14ac:dyDescent="0.2">
      <c r="A239" s="140"/>
      <c r="B239" s="15" t="s">
        <v>32</v>
      </c>
      <c r="C239" s="14"/>
      <c r="D239" s="10">
        <f t="shared" ref="D239:E239" si="100">D237+D238</f>
        <v>140000</v>
      </c>
      <c r="E239" s="10">
        <f t="shared" si="100"/>
        <v>58450</v>
      </c>
      <c r="F239" s="10">
        <f t="shared" ref="F239" si="101">F237+F238</f>
        <v>27500</v>
      </c>
    </row>
    <row r="240" spans="1:6" s="51" customFormat="1" ht="13.15" hidden="1" customHeight="1" x14ac:dyDescent="0.2">
      <c r="A240" s="140">
        <v>562</v>
      </c>
      <c r="B240" s="5">
        <v>632310562</v>
      </c>
      <c r="C240" s="14" t="s">
        <v>33</v>
      </c>
      <c r="D240" s="34"/>
      <c r="E240" s="34"/>
      <c r="F240" s="34"/>
    </row>
    <row r="241" spans="1:6" s="51" customFormat="1" ht="13.15" hidden="1" customHeight="1" x14ac:dyDescent="0.2">
      <c r="A241" s="140"/>
      <c r="B241" s="5">
        <v>632410562</v>
      </c>
      <c r="C241" s="14" t="s">
        <v>34</v>
      </c>
      <c r="D241" s="7"/>
      <c r="E241" s="7"/>
      <c r="F241" s="7"/>
    </row>
    <row r="242" spans="1:6" s="51" customFormat="1" ht="13.15" hidden="1" customHeight="1" x14ac:dyDescent="0.2">
      <c r="A242" s="140"/>
      <c r="B242" s="15" t="s">
        <v>35</v>
      </c>
      <c r="C242" s="14"/>
      <c r="D242" s="10">
        <f t="shared" ref="D242:E242" si="102">D240+D241</f>
        <v>0</v>
      </c>
      <c r="E242" s="10">
        <f t="shared" si="102"/>
        <v>0</v>
      </c>
      <c r="F242" s="10">
        <f t="shared" ref="F242" si="103">F240+F241</f>
        <v>0</v>
      </c>
    </row>
    <row r="243" spans="1:6" s="51" customFormat="1" ht="12.75" hidden="1" x14ac:dyDescent="0.2">
      <c r="A243" s="141"/>
      <c r="B243" s="5">
        <v>842220081</v>
      </c>
      <c r="C243" s="6" t="s">
        <v>106</v>
      </c>
      <c r="D243" s="7"/>
      <c r="E243" s="7"/>
      <c r="F243" s="7"/>
    </row>
    <row r="244" spans="1:6" s="51" customFormat="1" ht="13.15" hidden="1" customHeight="1" x14ac:dyDescent="0.2">
      <c r="A244" s="142"/>
      <c r="B244" s="5" t="s">
        <v>15</v>
      </c>
      <c r="C244" s="6" t="s">
        <v>16</v>
      </c>
      <c r="D244" s="7"/>
      <c r="E244" s="7"/>
      <c r="F244" s="7"/>
    </row>
    <row r="245" spans="1:6" s="51" customFormat="1" ht="13.15" hidden="1" customHeight="1" x14ac:dyDescent="0.2">
      <c r="A245" s="142"/>
      <c r="B245" s="5" t="s">
        <v>17</v>
      </c>
      <c r="C245" s="6" t="s">
        <v>18</v>
      </c>
      <c r="D245" s="7"/>
      <c r="E245" s="7"/>
      <c r="F245" s="7"/>
    </row>
    <row r="246" spans="1:6" s="51" customFormat="1" ht="13.15" hidden="1" customHeight="1" x14ac:dyDescent="0.2">
      <c r="A246" s="142"/>
      <c r="B246" s="15" t="s">
        <v>98</v>
      </c>
      <c r="C246" s="14"/>
      <c r="D246" s="10">
        <f t="shared" ref="D246:E246" si="104">D243+D244+D245</f>
        <v>0</v>
      </c>
      <c r="E246" s="10">
        <f t="shared" si="104"/>
        <v>0</v>
      </c>
      <c r="F246" s="10">
        <f t="shared" ref="F246" si="105">F243+F244+F245</f>
        <v>0</v>
      </c>
    </row>
    <row r="247" spans="1:6" s="51" customFormat="1" ht="12.75" x14ac:dyDescent="0.2">
      <c r="A247" s="143"/>
      <c r="B247" s="79"/>
      <c r="C247" s="79" t="s">
        <v>107</v>
      </c>
      <c r="D247" s="10">
        <f t="shared" ref="D247:E247" si="106">D246+D242+D239+D236+D232+D228+D223+D220</f>
        <v>13890038</v>
      </c>
      <c r="E247" s="10">
        <f t="shared" si="106"/>
        <v>13430657</v>
      </c>
      <c r="F247" s="10">
        <f t="shared" ref="F247" si="107">F246+F242+F239+F236+F232+F228+F223+F220</f>
        <v>21068123</v>
      </c>
    </row>
    <row r="248" spans="1:6" ht="13.15" customHeight="1" x14ac:dyDescent="0.2">
      <c r="A248" s="154" t="s">
        <v>108</v>
      </c>
      <c r="B248" s="155"/>
      <c r="C248" s="155"/>
      <c r="D248" s="82"/>
      <c r="E248" s="82"/>
      <c r="F248" s="82"/>
    </row>
    <row r="249" spans="1:6" s="51" customFormat="1" ht="13.15" customHeight="1" x14ac:dyDescent="0.2">
      <c r="A249" s="140">
        <v>11</v>
      </c>
      <c r="B249" s="5">
        <v>671110011</v>
      </c>
      <c r="C249" s="6" t="s">
        <v>9</v>
      </c>
      <c r="D249" s="133">
        <v>331807</v>
      </c>
      <c r="E249" s="133">
        <v>120524</v>
      </c>
      <c r="F249" s="7">
        <v>331807</v>
      </c>
    </row>
    <row r="250" spans="1:6" s="51" customFormat="1" ht="24" customHeight="1" x14ac:dyDescent="0.2">
      <c r="A250" s="140"/>
      <c r="B250" s="5">
        <v>671210011</v>
      </c>
      <c r="C250" s="6" t="s">
        <v>10</v>
      </c>
      <c r="D250" s="134">
        <v>6114551</v>
      </c>
      <c r="E250" s="134">
        <v>3521599</v>
      </c>
      <c r="F250" s="113"/>
    </row>
    <row r="251" spans="1:6" s="51" customFormat="1" ht="24.6" customHeight="1" x14ac:dyDescent="0.2">
      <c r="A251" s="140"/>
      <c r="B251" s="5">
        <v>671410011</v>
      </c>
      <c r="C251" s="6" t="s">
        <v>11</v>
      </c>
      <c r="D251" s="7">
        <v>1459951</v>
      </c>
      <c r="E251" s="7">
        <v>1459951</v>
      </c>
      <c r="F251" s="7">
        <v>1459951</v>
      </c>
    </row>
    <row r="252" spans="1:6" s="51" customFormat="1" ht="13.15" customHeight="1" x14ac:dyDescent="0.2">
      <c r="A252" s="140"/>
      <c r="B252" s="8" t="s">
        <v>12</v>
      </c>
      <c r="C252" s="9"/>
      <c r="D252" s="10">
        <f>SUM(D249+D250+D251)</f>
        <v>7906309</v>
      </c>
      <c r="E252" s="10">
        <f>SUM(E249+E250+E251)</f>
        <v>5102074</v>
      </c>
      <c r="F252" s="10">
        <f t="shared" ref="F252" si="108">SUM(F249+F251)</f>
        <v>1791758</v>
      </c>
    </row>
    <row r="253" spans="1:6" s="51" customFormat="1" ht="13.15" customHeight="1" x14ac:dyDescent="0.2">
      <c r="A253" s="140">
        <v>12</v>
      </c>
      <c r="B253" s="5">
        <v>671110012</v>
      </c>
      <c r="C253" s="6" t="s">
        <v>9</v>
      </c>
      <c r="D253" s="7">
        <v>63965</v>
      </c>
      <c r="E253" s="7">
        <v>46100</v>
      </c>
      <c r="F253" s="7">
        <v>34799</v>
      </c>
    </row>
    <row r="254" spans="1:6" s="51" customFormat="1" ht="25.15" customHeight="1" x14ac:dyDescent="0.2">
      <c r="A254" s="140"/>
      <c r="B254" s="5">
        <v>671210012</v>
      </c>
      <c r="C254" s="6" t="s">
        <v>10</v>
      </c>
      <c r="D254" s="7">
        <v>1765993</v>
      </c>
      <c r="E254" s="7">
        <v>2091525</v>
      </c>
      <c r="F254" s="7">
        <v>4182450</v>
      </c>
    </row>
    <row r="255" spans="1:6" s="51" customFormat="1" ht="13.15" customHeight="1" x14ac:dyDescent="0.2">
      <c r="A255" s="140"/>
      <c r="B255" s="8" t="s">
        <v>13</v>
      </c>
      <c r="C255" s="9"/>
      <c r="D255" s="10">
        <f t="shared" ref="D255:E255" si="109">D253+D254</f>
        <v>1829958</v>
      </c>
      <c r="E255" s="10">
        <f t="shared" si="109"/>
        <v>2137625</v>
      </c>
      <c r="F255" s="10">
        <f t="shared" ref="F255" si="110">F253+F254</f>
        <v>4217249</v>
      </c>
    </row>
    <row r="256" spans="1:6" s="54" customFormat="1" ht="13.15" customHeight="1" x14ac:dyDescent="0.2">
      <c r="A256" s="141">
        <v>31</v>
      </c>
      <c r="B256" s="5">
        <v>641430031</v>
      </c>
      <c r="C256" s="5" t="s">
        <v>64</v>
      </c>
      <c r="D256" s="7">
        <v>3100</v>
      </c>
      <c r="E256" s="7">
        <v>3100</v>
      </c>
      <c r="F256" s="7">
        <v>3100</v>
      </c>
    </row>
    <row r="257" spans="1:10" s="51" customFormat="1" ht="12.75" x14ac:dyDescent="0.2">
      <c r="A257" s="142"/>
      <c r="B257" s="5">
        <v>6615</v>
      </c>
      <c r="C257" s="6" t="s">
        <v>14</v>
      </c>
      <c r="D257" s="7">
        <v>15000</v>
      </c>
      <c r="E257" s="7">
        <v>25000</v>
      </c>
      <c r="F257" s="7"/>
      <c r="H257" s="88"/>
    </row>
    <row r="258" spans="1:10" s="51" customFormat="1" ht="13.15" customHeight="1" x14ac:dyDescent="0.2">
      <c r="A258" s="142"/>
      <c r="B258" s="5" t="s">
        <v>15</v>
      </c>
      <c r="C258" s="6" t="s">
        <v>16</v>
      </c>
      <c r="D258" s="7">
        <v>38448</v>
      </c>
      <c r="E258" s="7">
        <v>26548</v>
      </c>
      <c r="F258" s="7">
        <v>54648</v>
      </c>
    </row>
    <row r="259" spans="1:10" s="51" customFormat="1" ht="13.15" customHeight="1" x14ac:dyDescent="0.2">
      <c r="A259" s="142"/>
      <c r="B259" s="5" t="s">
        <v>17</v>
      </c>
      <c r="C259" s="6" t="s">
        <v>18</v>
      </c>
      <c r="D259" s="7">
        <v>-26548</v>
      </c>
      <c r="E259" s="7">
        <v>-54648</v>
      </c>
      <c r="F259" s="7">
        <v>-57748</v>
      </c>
    </row>
    <row r="260" spans="1:10" s="51" customFormat="1" ht="13.15" customHeight="1" x14ac:dyDescent="0.2">
      <c r="A260" s="143"/>
      <c r="B260" s="15" t="s">
        <v>19</v>
      </c>
      <c r="C260" s="14"/>
      <c r="D260" s="10">
        <f>SUM(D256:D259)</f>
        <v>30000</v>
      </c>
      <c r="E260" s="10">
        <f>SUM(E256:E259)</f>
        <v>0</v>
      </c>
      <c r="F260" s="10">
        <f>SUM(F256:F259)</f>
        <v>0</v>
      </c>
    </row>
    <row r="261" spans="1:10" s="51" customFormat="1" ht="13.15" customHeight="1" x14ac:dyDescent="0.2">
      <c r="A261" s="140">
        <v>43</v>
      </c>
      <c r="B261" s="6">
        <v>641430043</v>
      </c>
      <c r="C261" s="11" t="s">
        <v>109</v>
      </c>
      <c r="D261" s="7">
        <v>3000</v>
      </c>
      <c r="E261" s="7">
        <v>3000</v>
      </c>
      <c r="F261" s="7">
        <v>3000</v>
      </c>
    </row>
    <row r="262" spans="1:10" s="51" customFormat="1" ht="13.15" hidden="1" customHeight="1" x14ac:dyDescent="0.2">
      <c r="A262" s="140"/>
      <c r="B262" s="6">
        <v>641510043</v>
      </c>
      <c r="C262" s="11" t="s">
        <v>110</v>
      </c>
      <c r="D262" s="7"/>
      <c r="E262" s="7"/>
      <c r="F262" s="7"/>
    </row>
    <row r="263" spans="1:10" s="51" customFormat="1" ht="13.15" customHeight="1" x14ac:dyDescent="0.2">
      <c r="A263" s="140"/>
      <c r="B263" s="6">
        <v>642140043</v>
      </c>
      <c r="C263" s="11" t="s">
        <v>101</v>
      </c>
      <c r="D263" s="7">
        <v>2000000</v>
      </c>
      <c r="E263" s="7">
        <v>2000000</v>
      </c>
      <c r="F263" s="7">
        <v>2000000</v>
      </c>
    </row>
    <row r="264" spans="1:10" s="51" customFormat="1" ht="13.15" customHeight="1" x14ac:dyDescent="0.2">
      <c r="A264" s="140"/>
      <c r="B264" s="5">
        <v>65148</v>
      </c>
      <c r="C264" s="5" t="s">
        <v>90</v>
      </c>
      <c r="D264" s="7">
        <v>3400000</v>
      </c>
      <c r="E264" s="7">
        <v>3500000</v>
      </c>
      <c r="F264" s="7">
        <v>3500000</v>
      </c>
    </row>
    <row r="265" spans="1:10" s="51" customFormat="1" ht="13.15" customHeight="1" x14ac:dyDescent="0.2">
      <c r="A265" s="140"/>
      <c r="B265" s="5">
        <v>683110043</v>
      </c>
      <c r="C265" s="5" t="s">
        <v>74</v>
      </c>
      <c r="D265" s="7">
        <v>5000</v>
      </c>
      <c r="E265" s="7">
        <v>5000</v>
      </c>
      <c r="F265" s="7">
        <v>5000</v>
      </c>
    </row>
    <row r="266" spans="1:10" s="51" customFormat="1" ht="13.15" customHeight="1" x14ac:dyDescent="0.2">
      <c r="A266" s="140"/>
      <c r="B266" s="5" t="s">
        <v>15</v>
      </c>
      <c r="C266" s="6" t="s">
        <v>16</v>
      </c>
      <c r="D266" s="7">
        <v>2971041</v>
      </c>
      <c r="E266" s="7">
        <v>1028772</v>
      </c>
      <c r="F266" s="7">
        <v>1617069</v>
      </c>
    </row>
    <row r="267" spans="1:10" s="51" customFormat="1" ht="13.15" customHeight="1" x14ac:dyDescent="0.2">
      <c r="A267" s="140"/>
      <c r="B267" s="5" t="s">
        <v>17</v>
      </c>
      <c r="C267" s="6" t="s">
        <v>18</v>
      </c>
      <c r="D267" s="7">
        <v>-1028772</v>
      </c>
      <c r="E267" s="7">
        <v>-1617069</v>
      </c>
      <c r="F267" s="7">
        <v>-1779855</v>
      </c>
      <c r="G267" s="88"/>
      <c r="H267" s="88"/>
      <c r="I267" s="88"/>
    </row>
    <row r="268" spans="1:10" s="51" customFormat="1" ht="13.15" customHeight="1" x14ac:dyDescent="0.2">
      <c r="A268" s="140"/>
      <c r="B268" s="8" t="s">
        <v>22</v>
      </c>
      <c r="C268" s="11"/>
      <c r="D268" s="10">
        <f>D261+D262+D263+D264+D265+D266+D267</f>
        <v>7350269</v>
      </c>
      <c r="E268" s="10">
        <f t="shared" ref="E268:F268" si="111">E261+E262+E263+E264+E265+E266+E267</f>
        <v>4919703</v>
      </c>
      <c r="F268" s="10">
        <f t="shared" si="111"/>
        <v>5345214</v>
      </c>
      <c r="G268" s="88"/>
      <c r="H268" s="88"/>
      <c r="I268" s="88"/>
    </row>
    <row r="269" spans="1:10" s="51" customFormat="1" ht="13.15" customHeight="1" x14ac:dyDescent="0.2">
      <c r="A269" s="140">
        <v>51</v>
      </c>
      <c r="B269" s="5">
        <v>632311700</v>
      </c>
      <c r="C269" s="13" t="s">
        <v>23</v>
      </c>
      <c r="D269" s="7">
        <v>10570</v>
      </c>
      <c r="E269" s="7">
        <v>10570</v>
      </c>
      <c r="F269" s="7">
        <v>10570</v>
      </c>
      <c r="H269" s="88"/>
    </row>
    <row r="270" spans="1:10" s="51" customFormat="1" ht="13.15" customHeight="1" x14ac:dyDescent="0.2">
      <c r="A270" s="140"/>
      <c r="B270" s="5">
        <v>632411700</v>
      </c>
      <c r="C270" s="13" t="s">
        <v>24</v>
      </c>
      <c r="D270" s="7">
        <v>9776</v>
      </c>
      <c r="E270" s="7">
        <v>9776</v>
      </c>
      <c r="F270" s="7">
        <v>9776</v>
      </c>
      <c r="H270" s="88"/>
      <c r="I270" s="88"/>
    </row>
    <row r="271" spans="1:10" s="51" customFormat="1" ht="13.15" customHeight="1" x14ac:dyDescent="0.2">
      <c r="A271" s="140"/>
      <c r="B271" s="5" t="s">
        <v>15</v>
      </c>
      <c r="C271" s="6" t="s">
        <v>16</v>
      </c>
      <c r="D271" s="7">
        <v>5628</v>
      </c>
      <c r="E271" s="7">
        <v>5628</v>
      </c>
      <c r="F271" s="7">
        <v>5628</v>
      </c>
      <c r="J271" s="88"/>
    </row>
    <row r="272" spans="1:10" s="51" customFormat="1" ht="13.15" customHeight="1" x14ac:dyDescent="0.2">
      <c r="A272" s="140"/>
      <c r="B272" s="5" t="s">
        <v>17</v>
      </c>
      <c r="C272" s="6" t="s">
        <v>18</v>
      </c>
      <c r="D272" s="7">
        <v>-5628</v>
      </c>
      <c r="E272" s="7">
        <v>-5628</v>
      </c>
      <c r="F272" s="7">
        <v>-5628</v>
      </c>
    </row>
    <row r="273" spans="1:7" s="51" customFormat="1" ht="13.15" customHeight="1" x14ac:dyDescent="0.2">
      <c r="A273" s="140"/>
      <c r="B273" s="15" t="s">
        <v>26</v>
      </c>
      <c r="C273" s="14"/>
      <c r="D273" s="10">
        <f t="shared" ref="D273:E273" si="112">D269+D270+D271+D272</f>
        <v>20346</v>
      </c>
      <c r="E273" s="10">
        <f t="shared" si="112"/>
        <v>20346</v>
      </c>
      <c r="F273" s="10">
        <f t="shared" ref="F273" si="113">F269+F270+F271+F272</f>
        <v>20346</v>
      </c>
    </row>
    <row r="274" spans="1:7" s="51" customFormat="1" ht="24" customHeight="1" x14ac:dyDescent="0.2">
      <c r="A274" s="140">
        <v>52</v>
      </c>
      <c r="B274" s="5">
        <v>6394</v>
      </c>
      <c r="C274" s="6" t="s">
        <v>93</v>
      </c>
      <c r="D274" s="7">
        <v>2000000</v>
      </c>
      <c r="E274" s="7">
        <v>2000000</v>
      </c>
      <c r="F274" s="7">
        <v>1000000</v>
      </c>
    </row>
    <row r="275" spans="1:7" s="51" customFormat="1" ht="13.15" customHeight="1" x14ac:dyDescent="0.2">
      <c r="A275" s="140"/>
      <c r="B275" s="5" t="s">
        <v>15</v>
      </c>
      <c r="C275" s="6" t="s">
        <v>16</v>
      </c>
      <c r="D275" s="7"/>
      <c r="E275" s="7"/>
      <c r="F275" s="7"/>
    </row>
    <row r="276" spans="1:7" s="51" customFormat="1" ht="13.15" customHeight="1" x14ac:dyDescent="0.2">
      <c r="A276" s="140"/>
      <c r="B276" s="5" t="s">
        <v>17</v>
      </c>
      <c r="C276" s="6" t="s">
        <v>18</v>
      </c>
      <c r="D276" s="7"/>
      <c r="E276" s="7"/>
      <c r="F276" s="7"/>
    </row>
    <row r="277" spans="1:7" s="51" customFormat="1" ht="13.15" customHeight="1" x14ac:dyDescent="0.2">
      <c r="A277" s="140"/>
      <c r="B277" s="15" t="s">
        <v>29</v>
      </c>
      <c r="C277" s="14"/>
      <c r="D277" s="10">
        <f t="shared" ref="D277:E277" si="114">SUM(D274:D276)</f>
        <v>2000000</v>
      </c>
      <c r="E277" s="10">
        <f t="shared" si="114"/>
        <v>2000000</v>
      </c>
      <c r="F277" s="10">
        <f t="shared" ref="F277" si="115">SUM(F274:F276)</f>
        <v>1000000</v>
      </c>
    </row>
    <row r="278" spans="1:7" s="51" customFormat="1" ht="13.15" customHeight="1" x14ac:dyDescent="0.2">
      <c r="A278" s="140">
        <v>559</v>
      </c>
      <c r="B278" s="5">
        <v>671110559</v>
      </c>
      <c r="C278" s="14" t="s">
        <v>30</v>
      </c>
      <c r="D278" s="7">
        <v>89943</v>
      </c>
      <c r="E278" s="7">
        <v>89943</v>
      </c>
      <c r="F278" s="7">
        <v>44393</v>
      </c>
    </row>
    <row r="279" spans="1:7" s="51" customFormat="1" ht="13.15" customHeight="1" x14ac:dyDescent="0.2">
      <c r="A279" s="140"/>
      <c r="B279" s="5">
        <v>671210559</v>
      </c>
      <c r="C279" s="14" t="s">
        <v>94</v>
      </c>
      <c r="D279" s="7">
        <v>103444</v>
      </c>
      <c r="E279" s="7">
        <v>61188</v>
      </c>
      <c r="F279" s="7">
        <v>142444</v>
      </c>
    </row>
    <row r="280" spans="1:7" s="51" customFormat="1" ht="13.15" customHeight="1" x14ac:dyDescent="0.2">
      <c r="A280" s="140"/>
      <c r="B280" s="15" t="s">
        <v>32</v>
      </c>
      <c r="C280" s="14"/>
      <c r="D280" s="10">
        <f>D278+D279</f>
        <v>193387</v>
      </c>
      <c r="E280" s="10">
        <f>E278+E279</f>
        <v>151131</v>
      </c>
      <c r="F280" s="10">
        <f>F278+F279</f>
        <v>186837</v>
      </c>
    </row>
    <row r="281" spans="1:7" s="51" customFormat="1" ht="13.15" customHeight="1" x14ac:dyDescent="0.2">
      <c r="A281" s="140">
        <v>562</v>
      </c>
      <c r="B281" s="5">
        <v>632310562</v>
      </c>
      <c r="C281" s="14" t="s">
        <v>33</v>
      </c>
      <c r="D281" s="7">
        <v>333900</v>
      </c>
      <c r="E281" s="7">
        <v>284250</v>
      </c>
      <c r="F281" s="7">
        <v>221850</v>
      </c>
      <c r="G281" s="88"/>
    </row>
    <row r="282" spans="1:7" s="51" customFormat="1" ht="13.15" customHeight="1" x14ac:dyDescent="0.2">
      <c r="A282" s="140"/>
      <c r="B282" s="5">
        <v>632410562</v>
      </c>
      <c r="C282" s="14" t="s">
        <v>34</v>
      </c>
      <c r="D282" s="7">
        <v>12000000</v>
      </c>
      <c r="E282" s="7">
        <v>15000000</v>
      </c>
      <c r="F282" s="7">
        <v>23700550</v>
      </c>
    </row>
    <row r="283" spans="1:7" s="51" customFormat="1" ht="13.15" customHeight="1" x14ac:dyDescent="0.2">
      <c r="A283" s="140"/>
      <c r="B283" s="15" t="s">
        <v>35</v>
      </c>
      <c r="C283" s="14"/>
      <c r="D283" s="10">
        <f t="shared" ref="D283" si="116">D281+D282</f>
        <v>12333900</v>
      </c>
      <c r="E283" s="10">
        <f>E281+E282</f>
        <v>15284250</v>
      </c>
      <c r="F283" s="10">
        <f t="shared" ref="F283" si="117">F281+F282</f>
        <v>23922400</v>
      </c>
    </row>
    <row r="284" spans="1:7" s="51" customFormat="1" ht="13.15" hidden="1" customHeight="1" x14ac:dyDescent="0.2">
      <c r="A284" s="140">
        <v>581</v>
      </c>
      <c r="B284" s="5">
        <v>632310581</v>
      </c>
      <c r="C284" s="14" t="s">
        <v>45</v>
      </c>
      <c r="D284" s="7"/>
      <c r="E284" s="7"/>
      <c r="F284" s="7"/>
    </row>
    <row r="285" spans="1:7" s="51" customFormat="1" ht="13.15" customHeight="1" x14ac:dyDescent="0.2">
      <c r="A285" s="140"/>
      <c r="B285" s="5">
        <v>632410581</v>
      </c>
      <c r="C285" s="14" t="s">
        <v>46</v>
      </c>
      <c r="D285" s="129">
        <v>2121638</v>
      </c>
      <c r="E285" s="129">
        <v>4676712</v>
      </c>
      <c r="F285" s="7"/>
    </row>
    <row r="286" spans="1:7" s="51" customFormat="1" ht="13.15" customHeight="1" x14ac:dyDescent="0.2">
      <c r="A286" s="140"/>
      <c r="B286" s="15" t="s">
        <v>47</v>
      </c>
      <c r="C286" s="14"/>
      <c r="D286" s="10">
        <f t="shared" ref="D286:E286" si="118">D284+D285</f>
        <v>2121638</v>
      </c>
      <c r="E286" s="10">
        <f t="shared" si="118"/>
        <v>4676712</v>
      </c>
      <c r="F286" s="10">
        <f t="shared" ref="F286" si="119">F284+F285</f>
        <v>0</v>
      </c>
    </row>
    <row r="287" spans="1:7" s="51" customFormat="1" ht="13.15" hidden="1" customHeight="1" x14ac:dyDescent="0.2">
      <c r="A287" s="141">
        <v>71</v>
      </c>
      <c r="B287" s="5">
        <v>723110071</v>
      </c>
      <c r="C287" s="14" t="s">
        <v>111</v>
      </c>
      <c r="D287" s="66"/>
      <c r="E287" s="66"/>
      <c r="F287" s="66"/>
    </row>
    <row r="288" spans="1:7" s="51" customFormat="1" ht="13.15" customHeight="1" x14ac:dyDescent="0.2">
      <c r="A288" s="142"/>
      <c r="B288" s="5" t="s">
        <v>15</v>
      </c>
      <c r="C288" s="14" t="s">
        <v>16</v>
      </c>
      <c r="D288" s="66">
        <v>2654</v>
      </c>
      <c r="E288" s="66">
        <v>2654</v>
      </c>
      <c r="F288" s="66">
        <v>2654</v>
      </c>
    </row>
    <row r="289" spans="1:10" s="51" customFormat="1" ht="13.15" customHeight="1" x14ac:dyDescent="0.2">
      <c r="A289" s="142"/>
      <c r="B289" s="5" t="s">
        <v>17</v>
      </c>
      <c r="C289" s="14" t="s">
        <v>18</v>
      </c>
      <c r="D289" s="66">
        <v>-2654</v>
      </c>
      <c r="E289" s="66">
        <v>-2654</v>
      </c>
      <c r="F289" s="66">
        <v>-2654</v>
      </c>
    </row>
    <row r="290" spans="1:10" s="51" customFormat="1" ht="13.15" customHeight="1" x14ac:dyDescent="0.2">
      <c r="A290" s="143"/>
      <c r="B290" s="15" t="s">
        <v>86</v>
      </c>
      <c r="C290" s="14"/>
      <c r="D290" s="10">
        <f>SUM(D287:D289)</f>
        <v>0</v>
      </c>
      <c r="E290" s="10">
        <f>SUM(E287:E289)</f>
        <v>0</v>
      </c>
      <c r="F290" s="10">
        <f>SUM(F287:F289)</f>
        <v>0</v>
      </c>
    </row>
    <row r="291" spans="1:10" s="51" customFormat="1" ht="12.75" x14ac:dyDescent="0.2">
      <c r="A291" s="60"/>
      <c r="B291" s="79"/>
      <c r="C291" s="79" t="s">
        <v>112</v>
      </c>
      <c r="D291" s="10">
        <f>D252+D255+D268+D273+D277+D280+D283+D286+D260+D290</f>
        <v>33785807</v>
      </c>
      <c r="E291" s="10">
        <f>E252+E255+E268+E273+E277+E280+E283+E286+E260+E290</f>
        <v>34291841</v>
      </c>
      <c r="F291" s="10">
        <f>F252+F255+F268+F273+F277+F280+F283+F286+F260+F290</f>
        <v>36483804</v>
      </c>
      <c r="G291" s="88"/>
      <c r="H291" s="88"/>
      <c r="I291" s="88"/>
      <c r="J291" s="88"/>
    </row>
    <row r="292" spans="1:10" ht="13.15" customHeight="1" x14ac:dyDescent="0.2">
      <c r="A292" s="146" t="s">
        <v>113</v>
      </c>
      <c r="B292" s="147"/>
      <c r="C292" s="147"/>
      <c r="D292" s="82"/>
      <c r="E292" s="82"/>
      <c r="F292" s="82"/>
    </row>
    <row r="293" spans="1:10" s="65" customFormat="1" ht="13.15" customHeight="1" x14ac:dyDescent="0.2">
      <c r="A293" s="151">
        <v>11</v>
      </c>
      <c r="B293" s="5">
        <v>671110011</v>
      </c>
      <c r="C293" s="6" t="s">
        <v>9</v>
      </c>
      <c r="D293" s="31">
        <v>1500000</v>
      </c>
      <c r="E293" s="31">
        <v>1300000</v>
      </c>
      <c r="F293" s="31">
        <v>1100000</v>
      </c>
    </row>
    <row r="294" spans="1:10" s="51" customFormat="1" ht="26.45" customHeight="1" x14ac:dyDescent="0.2">
      <c r="A294" s="152"/>
      <c r="B294" s="5">
        <v>671410011</v>
      </c>
      <c r="C294" s="6" t="s">
        <v>11</v>
      </c>
      <c r="D294" s="31">
        <v>4275869</v>
      </c>
      <c r="E294" s="31">
        <v>4275869</v>
      </c>
      <c r="F294" s="31">
        <v>4275869</v>
      </c>
    </row>
    <row r="295" spans="1:10" s="51" customFormat="1" ht="13.15" customHeight="1" x14ac:dyDescent="0.2">
      <c r="A295" s="153"/>
      <c r="B295" s="8" t="s">
        <v>12</v>
      </c>
      <c r="C295" s="9"/>
      <c r="D295" s="10">
        <f>SUM(D293:D294)</f>
        <v>5775869</v>
      </c>
      <c r="E295" s="10">
        <f>SUM(E293:E294)</f>
        <v>5575869</v>
      </c>
      <c r="F295" s="10">
        <f>SUM(F293:F294)</f>
        <v>5375869</v>
      </c>
    </row>
    <row r="296" spans="1:10" s="54" customFormat="1" ht="13.15" customHeight="1" x14ac:dyDescent="0.2">
      <c r="A296" s="140">
        <v>31</v>
      </c>
      <c r="B296" s="6">
        <v>6615</v>
      </c>
      <c r="C296" s="11" t="s">
        <v>14</v>
      </c>
      <c r="D296" s="31">
        <v>250000</v>
      </c>
      <c r="E296" s="31">
        <v>250000</v>
      </c>
      <c r="F296" s="31">
        <v>250000</v>
      </c>
    </row>
    <row r="297" spans="1:10" s="54" customFormat="1" ht="13.15" customHeight="1" x14ac:dyDescent="0.2">
      <c r="A297" s="140"/>
      <c r="B297" s="5" t="s">
        <v>15</v>
      </c>
      <c r="C297" s="6" t="s">
        <v>16</v>
      </c>
      <c r="D297" s="33">
        <v>26605</v>
      </c>
      <c r="E297" s="33">
        <v>26605</v>
      </c>
      <c r="F297" s="33">
        <v>26605</v>
      </c>
    </row>
    <row r="298" spans="1:10" s="54" customFormat="1" ht="13.15" customHeight="1" x14ac:dyDescent="0.2">
      <c r="A298" s="140"/>
      <c r="B298" s="5" t="s">
        <v>17</v>
      </c>
      <c r="C298" s="6" t="s">
        <v>18</v>
      </c>
      <c r="D298" s="33">
        <v>-26605</v>
      </c>
      <c r="E298" s="33">
        <v>-26605</v>
      </c>
      <c r="F298" s="33">
        <v>-26605</v>
      </c>
    </row>
    <row r="299" spans="1:10" s="54" customFormat="1" ht="13.15" customHeight="1" x14ac:dyDescent="0.2">
      <c r="A299" s="140"/>
      <c r="B299" s="8" t="s">
        <v>19</v>
      </c>
      <c r="C299" s="11"/>
      <c r="D299" s="10">
        <f t="shared" ref="D299:E299" si="120">D296+D297+D298</f>
        <v>250000</v>
      </c>
      <c r="E299" s="10">
        <f t="shared" si="120"/>
        <v>250000</v>
      </c>
      <c r="F299" s="10">
        <f t="shared" ref="F299" si="121">F296+F297+F298</f>
        <v>250000</v>
      </c>
    </row>
    <row r="300" spans="1:10" s="54" customFormat="1" ht="13.15" customHeight="1" x14ac:dyDescent="0.2">
      <c r="A300" s="140">
        <v>43</v>
      </c>
      <c r="B300" s="5">
        <v>641430043</v>
      </c>
      <c r="C300" s="11" t="s">
        <v>69</v>
      </c>
      <c r="D300" s="48">
        <v>1000</v>
      </c>
      <c r="E300" s="48">
        <v>1000</v>
      </c>
      <c r="F300" s="48">
        <v>1000</v>
      </c>
    </row>
    <row r="301" spans="1:10" s="54" customFormat="1" ht="13.15" customHeight="1" x14ac:dyDescent="0.2">
      <c r="A301" s="140"/>
      <c r="B301" s="6">
        <v>642140043</v>
      </c>
      <c r="C301" s="11" t="s">
        <v>101</v>
      </c>
      <c r="D301" s="33">
        <v>1500000</v>
      </c>
      <c r="E301" s="33">
        <v>1550000</v>
      </c>
      <c r="F301" s="33">
        <v>1560000</v>
      </c>
    </row>
    <row r="302" spans="1:10" s="51" customFormat="1" ht="13.15" customHeight="1" x14ac:dyDescent="0.2">
      <c r="A302" s="140"/>
      <c r="B302" s="5">
        <v>65148</v>
      </c>
      <c r="C302" s="5" t="s">
        <v>90</v>
      </c>
      <c r="D302" s="33">
        <v>3500000</v>
      </c>
      <c r="E302" s="33">
        <v>3550000</v>
      </c>
      <c r="F302" s="33">
        <v>3600000</v>
      </c>
    </row>
    <row r="303" spans="1:10" s="51" customFormat="1" ht="13.15" customHeight="1" x14ac:dyDescent="0.2">
      <c r="A303" s="140"/>
      <c r="B303" s="5" t="s">
        <v>15</v>
      </c>
      <c r="C303" s="6" t="s">
        <v>16</v>
      </c>
      <c r="D303" s="33">
        <v>6046333</v>
      </c>
      <c r="E303" s="33">
        <v>3540463</v>
      </c>
      <c r="F303" s="33">
        <v>2269593</v>
      </c>
    </row>
    <row r="304" spans="1:10" s="51" customFormat="1" ht="13.15" customHeight="1" x14ac:dyDescent="0.2">
      <c r="A304" s="140"/>
      <c r="B304" s="5" t="s">
        <v>17</v>
      </c>
      <c r="C304" s="6" t="s">
        <v>18</v>
      </c>
      <c r="D304" s="33">
        <v>-3540463</v>
      </c>
      <c r="E304" s="33">
        <v>-2269593</v>
      </c>
      <c r="F304" s="33">
        <v>-1287233</v>
      </c>
    </row>
    <row r="305" spans="1:6" s="51" customFormat="1" ht="13.15" customHeight="1" x14ac:dyDescent="0.2">
      <c r="A305" s="140"/>
      <c r="B305" s="8" t="s">
        <v>22</v>
      </c>
      <c r="C305" s="11"/>
      <c r="D305" s="10">
        <f t="shared" ref="D305:E305" si="122">D300+D301+D302+D303+D304</f>
        <v>7506870</v>
      </c>
      <c r="E305" s="10">
        <f t="shared" si="122"/>
        <v>6371870</v>
      </c>
      <c r="F305" s="10">
        <f t="shared" ref="F305" si="123">F300+F301+F302+F303+F304</f>
        <v>6143360</v>
      </c>
    </row>
    <row r="306" spans="1:6" s="51" customFormat="1" ht="13.15" hidden="1" customHeight="1" x14ac:dyDescent="0.2">
      <c r="A306" s="140">
        <v>51</v>
      </c>
      <c r="B306" s="5">
        <v>632311700</v>
      </c>
      <c r="C306" s="13" t="s">
        <v>23</v>
      </c>
      <c r="D306" s="38">
        <v>0</v>
      </c>
      <c r="E306" s="38">
        <v>0</v>
      </c>
      <c r="F306" s="38">
        <v>0</v>
      </c>
    </row>
    <row r="307" spans="1:6" s="51" customFormat="1" ht="13.15" hidden="1" customHeight="1" x14ac:dyDescent="0.2">
      <c r="A307" s="140"/>
      <c r="B307" s="5">
        <v>632411700</v>
      </c>
      <c r="C307" s="13" t="s">
        <v>24</v>
      </c>
      <c r="D307" s="39">
        <v>0</v>
      </c>
      <c r="E307" s="39">
        <v>0</v>
      </c>
      <c r="F307" s="39">
        <v>0</v>
      </c>
    </row>
    <row r="308" spans="1:6" s="51" customFormat="1" ht="13.15" customHeight="1" x14ac:dyDescent="0.2">
      <c r="A308" s="140"/>
      <c r="B308" s="5" t="s">
        <v>15</v>
      </c>
      <c r="C308" s="13" t="s">
        <v>16</v>
      </c>
      <c r="D308" s="32">
        <v>107897</v>
      </c>
      <c r="E308" s="32">
        <v>0</v>
      </c>
      <c r="F308" s="32">
        <v>0</v>
      </c>
    </row>
    <row r="309" spans="1:6" s="51" customFormat="1" ht="13.15" customHeight="1" x14ac:dyDescent="0.2">
      <c r="A309" s="140"/>
      <c r="B309" s="5" t="s">
        <v>17</v>
      </c>
      <c r="C309" s="13" t="s">
        <v>18</v>
      </c>
      <c r="D309" s="39">
        <v>0</v>
      </c>
      <c r="E309" s="39">
        <v>0</v>
      </c>
      <c r="F309" s="39">
        <v>0</v>
      </c>
    </row>
    <row r="310" spans="1:6" s="51" customFormat="1" ht="13.15" customHeight="1" x14ac:dyDescent="0.2">
      <c r="A310" s="140"/>
      <c r="B310" s="15" t="s">
        <v>26</v>
      </c>
      <c r="C310" s="14"/>
      <c r="D310" s="10">
        <f t="shared" ref="D310:E310" si="124">D306+D307+D308+D309</f>
        <v>107897</v>
      </c>
      <c r="E310" s="10">
        <f t="shared" si="124"/>
        <v>0</v>
      </c>
      <c r="F310" s="10">
        <f t="shared" ref="F310" si="125">F306+F307+F308+F309</f>
        <v>0</v>
      </c>
    </row>
    <row r="311" spans="1:6" s="51" customFormat="1" ht="13.15" customHeight="1" x14ac:dyDescent="0.2">
      <c r="A311" s="141">
        <v>52</v>
      </c>
      <c r="B311" s="56">
        <v>6342</v>
      </c>
      <c r="C311" s="38" t="s">
        <v>114</v>
      </c>
      <c r="D311" s="7">
        <v>69000</v>
      </c>
      <c r="E311" s="7"/>
      <c r="F311" s="7">
        <v>0</v>
      </c>
    </row>
    <row r="312" spans="1:6" s="51" customFormat="1" ht="13.15" customHeight="1" x14ac:dyDescent="0.2">
      <c r="A312" s="142"/>
      <c r="B312" s="57" t="s">
        <v>15</v>
      </c>
      <c r="C312" s="39" t="s">
        <v>16</v>
      </c>
      <c r="D312" s="7">
        <v>0</v>
      </c>
      <c r="E312" s="7"/>
      <c r="F312" s="7">
        <v>0</v>
      </c>
    </row>
    <row r="313" spans="1:6" s="51" customFormat="1" ht="13.15" customHeight="1" x14ac:dyDescent="0.2">
      <c r="A313" s="142"/>
      <c r="B313" s="57" t="s">
        <v>17</v>
      </c>
      <c r="C313" s="39" t="s">
        <v>18</v>
      </c>
      <c r="D313" s="7">
        <v>0</v>
      </c>
      <c r="E313" s="7"/>
      <c r="F313" s="7"/>
    </row>
    <row r="314" spans="1:6" s="51" customFormat="1" ht="13.15" customHeight="1" x14ac:dyDescent="0.2">
      <c r="A314" s="143"/>
      <c r="B314" s="15" t="s">
        <v>29</v>
      </c>
      <c r="C314" s="14"/>
      <c r="D314" s="10">
        <f t="shared" ref="D314:E314" si="126">D311+D312+D313</f>
        <v>69000</v>
      </c>
      <c r="E314" s="10">
        <f t="shared" si="126"/>
        <v>0</v>
      </c>
      <c r="F314" s="10">
        <f t="shared" ref="F314" si="127">F311+F312+F313</f>
        <v>0</v>
      </c>
    </row>
    <row r="315" spans="1:6" s="114" customFormat="1" ht="13.15" customHeight="1" x14ac:dyDescent="0.2">
      <c r="A315" s="140">
        <v>559</v>
      </c>
      <c r="B315" s="104">
        <v>671110559</v>
      </c>
      <c r="C315" s="105" t="s">
        <v>30</v>
      </c>
      <c r="D315" s="113">
        <v>67770</v>
      </c>
      <c r="E315" s="113">
        <v>7770</v>
      </c>
      <c r="F315" s="113">
        <v>3760</v>
      </c>
    </row>
    <row r="316" spans="1:6" s="114" customFormat="1" ht="13.15" customHeight="1" x14ac:dyDescent="0.2">
      <c r="A316" s="140"/>
      <c r="B316" s="104">
        <v>671210559</v>
      </c>
      <c r="C316" s="105" t="s">
        <v>115</v>
      </c>
      <c r="D316" s="113">
        <v>172500</v>
      </c>
      <c r="E316" s="113">
        <v>87500</v>
      </c>
      <c r="F316" s="113">
        <v>0</v>
      </c>
    </row>
    <row r="317" spans="1:6" s="54" customFormat="1" ht="13.15" customHeight="1" x14ac:dyDescent="0.2">
      <c r="A317" s="140"/>
      <c r="B317" s="15" t="s">
        <v>32</v>
      </c>
      <c r="C317" s="14"/>
      <c r="D317" s="10">
        <f>D315+D316</f>
        <v>240270</v>
      </c>
      <c r="E317" s="10">
        <f t="shared" ref="E317:F317" si="128">E315+E316</f>
        <v>95270</v>
      </c>
      <c r="F317" s="10">
        <f t="shared" si="128"/>
        <v>3760</v>
      </c>
    </row>
    <row r="318" spans="1:6" s="54" customFormat="1" ht="13.15" customHeight="1" x14ac:dyDescent="0.2">
      <c r="A318" s="141">
        <v>71</v>
      </c>
      <c r="B318" s="5">
        <v>722730071</v>
      </c>
      <c r="C318" s="14" t="s">
        <v>116</v>
      </c>
      <c r="D318" s="7">
        <v>53000</v>
      </c>
      <c r="E318" s="7">
        <v>0</v>
      </c>
      <c r="F318" s="7">
        <v>0</v>
      </c>
    </row>
    <row r="319" spans="1:6" s="54" customFormat="1" ht="13.15" customHeight="1" x14ac:dyDescent="0.2">
      <c r="A319" s="142"/>
      <c r="B319" s="15" t="s">
        <v>86</v>
      </c>
      <c r="C319" s="14"/>
      <c r="D319" s="10">
        <f t="shared" ref="D319:E319" si="129">D318</f>
        <v>53000</v>
      </c>
      <c r="E319" s="10">
        <f t="shared" si="129"/>
        <v>0</v>
      </c>
      <c r="F319" s="10">
        <f t="shared" ref="F319" si="130">F318</f>
        <v>0</v>
      </c>
    </row>
    <row r="320" spans="1:6" s="51" customFormat="1" ht="12.75" x14ac:dyDescent="0.2">
      <c r="A320" s="143"/>
      <c r="B320" s="79"/>
      <c r="C320" s="79" t="s">
        <v>117</v>
      </c>
      <c r="D320" s="10">
        <f>D295+D299+D305+D310+D317+D319+D314</f>
        <v>14002906</v>
      </c>
      <c r="E320" s="10">
        <f>E295+E299+E305+E310+E317+E319+E314</f>
        <v>12293009</v>
      </c>
      <c r="F320" s="10">
        <f>F295+F299+F305+F310+F317+F319+F314</f>
        <v>11772989</v>
      </c>
    </row>
    <row r="321" spans="1:6" ht="13.15" customHeight="1" x14ac:dyDescent="0.2">
      <c r="A321" s="146" t="s">
        <v>118</v>
      </c>
      <c r="B321" s="147"/>
      <c r="C321" s="147"/>
      <c r="D321" s="82"/>
      <c r="E321" s="82"/>
      <c r="F321" s="82"/>
    </row>
    <row r="322" spans="1:6" s="51" customFormat="1" ht="13.15" customHeight="1" x14ac:dyDescent="0.2">
      <c r="A322" s="140">
        <v>11</v>
      </c>
      <c r="B322" s="5">
        <v>671110011</v>
      </c>
      <c r="C322" s="6" t="s">
        <v>9</v>
      </c>
      <c r="D322" s="31">
        <v>39817</v>
      </c>
      <c r="E322" s="31">
        <v>39817</v>
      </c>
      <c r="F322" s="31">
        <v>39817</v>
      </c>
    </row>
    <row r="323" spans="1:6" s="51" customFormat="1" ht="13.15" customHeight="1" x14ac:dyDescent="0.2">
      <c r="A323" s="140"/>
      <c r="B323" s="8" t="s">
        <v>12</v>
      </c>
      <c r="C323" s="9"/>
      <c r="D323" s="10">
        <f t="shared" ref="D323:E323" si="131">SUM(D322)</f>
        <v>39817</v>
      </c>
      <c r="E323" s="10">
        <f t="shared" si="131"/>
        <v>39817</v>
      </c>
      <c r="F323" s="10">
        <f t="shared" ref="F323" si="132">SUM(F322)</f>
        <v>39817</v>
      </c>
    </row>
    <row r="324" spans="1:6" s="51" customFormat="1" ht="13.15" hidden="1" customHeight="1" x14ac:dyDescent="0.2">
      <c r="A324" s="140">
        <v>43</v>
      </c>
      <c r="B324" s="5">
        <v>641320043</v>
      </c>
      <c r="C324" s="5" t="s">
        <v>119</v>
      </c>
      <c r="D324" s="7">
        <v>0</v>
      </c>
      <c r="E324" s="7">
        <v>0</v>
      </c>
      <c r="F324" s="7">
        <v>0</v>
      </c>
    </row>
    <row r="325" spans="1:6" s="51" customFormat="1" ht="13.15" customHeight="1" x14ac:dyDescent="0.2">
      <c r="A325" s="140"/>
      <c r="B325" s="5">
        <v>641430043</v>
      </c>
      <c r="C325" s="5" t="s">
        <v>109</v>
      </c>
      <c r="D325" s="7">
        <v>2000</v>
      </c>
      <c r="E325" s="7">
        <v>2000</v>
      </c>
      <c r="F325" s="7">
        <v>2000</v>
      </c>
    </row>
    <row r="326" spans="1:6" s="51" customFormat="1" ht="13.15" customHeight="1" x14ac:dyDescent="0.2">
      <c r="A326" s="140"/>
      <c r="B326" s="6">
        <v>642140043</v>
      </c>
      <c r="C326" s="11" t="s">
        <v>101</v>
      </c>
      <c r="D326" s="31">
        <v>440000</v>
      </c>
      <c r="E326" s="31">
        <v>440000</v>
      </c>
      <c r="F326" s="31">
        <v>440000</v>
      </c>
    </row>
    <row r="327" spans="1:6" s="51" customFormat="1" ht="13.15" customHeight="1" x14ac:dyDescent="0.2">
      <c r="A327" s="140"/>
      <c r="B327" s="5">
        <v>65148</v>
      </c>
      <c r="C327" s="5" t="s">
        <v>90</v>
      </c>
      <c r="D327" s="31">
        <v>2900000</v>
      </c>
      <c r="E327" s="31">
        <v>3100000</v>
      </c>
      <c r="F327" s="31">
        <v>3200000</v>
      </c>
    </row>
    <row r="328" spans="1:6" s="51" customFormat="1" ht="13.15" customHeight="1" x14ac:dyDescent="0.2">
      <c r="A328" s="140"/>
      <c r="B328" s="5">
        <v>683110043</v>
      </c>
      <c r="C328" s="5" t="s">
        <v>74</v>
      </c>
      <c r="D328" s="31">
        <v>1000</v>
      </c>
      <c r="E328" s="31">
        <v>1000</v>
      </c>
      <c r="F328" s="31">
        <v>1000</v>
      </c>
    </row>
    <row r="329" spans="1:6" s="51" customFormat="1" ht="13.15" customHeight="1" x14ac:dyDescent="0.2">
      <c r="A329" s="140"/>
      <c r="B329" s="5" t="s">
        <v>15</v>
      </c>
      <c r="C329" s="6" t="s">
        <v>16</v>
      </c>
      <c r="D329" s="31">
        <v>6039181</v>
      </c>
      <c r="E329" s="31">
        <v>5940081</v>
      </c>
      <c r="F329" s="31">
        <v>6163581</v>
      </c>
    </row>
    <row r="330" spans="1:6" s="51" customFormat="1" ht="13.15" customHeight="1" x14ac:dyDescent="0.2">
      <c r="A330" s="140"/>
      <c r="B330" s="5" t="s">
        <v>17</v>
      </c>
      <c r="C330" s="6" t="s">
        <v>18</v>
      </c>
      <c r="D330" s="31">
        <v>-5940081</v>
      </c>
      <c r="E330" s="31">
        <v>-6163581</v>
      </c>
      <c r="F330" s="31">
        <v>-6507881</v>
      </c>
    </row>
    <row r="331" spans="1:6" s="51" customFormat="1" ht="13.15" customHeight="1" x14ac:dyDescent="0.2">
      <c r="A331" s="140"/>
      <c r="B331" s="8" t="s">
        <v>22</v>
      </c>
      <c r="C331" s="11"/>
      <c r="D331" s="10">
        <f t="shared" ref="D331:E331" si="133">D324+D325+D326+D327+D328+D329+D330</f>
        <v>3442100</v>
      </c>
      <c r="E331" s="10">
        <f t="shared" si="133"/>
        <v>3319500</v>
      </c>
      <c r="F331" s="10">
        <f t="shared" ref="F331" si="134">F324+F325+F326+F327+F328+F329+F330</f>
        <v>3298700</v>
      </c>
    </row>
    <row r="332" spans="1:6" s="51" customFormat="1" ht="13.15" customHeight="1" x14ac:dyDescent="0.2">
      <c r="A332" s="140">
        <v>51</v>
      </c>
      <c r="B332" s="5">
        <v>632311700</v>
      </c>
      <c r="C332" s="13" t="s">
        <v>23</v>
      </c>
      <c r="D332" s="7">
        <v>34000</v>
      </c>
      <c r="E332" s="7">
        <v>34000</v>
      </c>
      <c r="F332" s="7">
        <v>13600</v>
      </c>
    </row>
    <row r="333" spans="1:6" s="51" customFormat="1" ht="13.15" customHeight="1" x14ac:dyDescent="0.2">
      <c r="A333" s="140"/>
      <c r="B333" s="5" t="s">
        <v>15</v>
      </c>
      <c r="C333" s="13" t="s">
        <v>16</v>
      </c>
      <c r="D333" s="7">
        <v>0</v>
      </c>
      <c r="E333" s="7">
        <v>0</v>
      </c>
      <c r="F333" s="7">
        <v>0</v>
      </c>
    </row>
    <row r="334" spans="1:6" s="51" customFormat="1" ht="13.15" customHeight="1" x14ac:dyDescent="0.2">
      <c r="A334" s="140"/>
      <c r="B334" s="5" t="s">
        <v>17</v>
      </c>
      <c r="C334" s="13" t="s">
        <v>18</v>
      </c>
      <c r="D334" s="7">
        <v>0</v>
      </c>
      <c r="E334" s="7">
        <v>0</v>
      </c>
      <c r="F334" s="7">
        <v>0</v>
      </c>
    </row>
    <row r="335" spans="1:6" s="51" customFormat="1" ht="13.15" customHeight="1" x14ac:dyDescent="0.2">
      <c r="A335" s="140"/>
      <c r="B335" s="15" t="s">
        <v>26</v>
      </c>
      <c r="C335" s="14"/>
      <c r="D335" s="10">
        <f t="shared" ref="D335:E335" si="135">D332+D333+D334</f>
        <v>34000</v>
      </c>
      <c r="E335" s="10">
        <f t="shared" si="135"/>
        <v>34000</v>
      </c>
      <c r="F335" s="10">
        <f t="shared" ref="F335" si="136">F332+F333+F334</f>
        <v>13600</v>
      </c>
    </row>
    <row r="336" spans="1:6" s="54" customFormat="1" ht="24.75" customHeight="1" x14ac:dyDescent="0.2">
      <c r="A336" s="141">
        <v>559</v>
      </c>
      <c r="B336" s="5">
        <v>671110559</v>
      </c>
      <c r="C336" s="6" t="s">
        <v>30</v>
      </c>
      <c r="D336" s="7">
        <v>378800</v>
      </c>
      <c r="E336" s="7">
        <v>162000</v>
      </c>
      <c r="F336" s="7">
        <v>98700</v>
      </c>
    </row>
    <row r="337" spans="1:6" s="54" customFormat="1" ht="29.25" customHeight="1" x14ac:dyDescent="0.2">
      <c r="A337" s="142"/>
      <c r="B337" s="5">
        <v>671210559</v>
      </c>
      <c r="C337" s="6" t="s">
        <v>94</v>
      </c>
      <c r="D337" s="7">
        <v>101600</v>
      </c>
      <c r="E337" s="7">
        <v>0</v>
      </c>
      <c r="F337" s="7">
        <v>12500</v>
      </c>
    </row>
    <row r="338" spans="1:6" s="54" customFormat="1" ht="13.15" customHeight="1" x14ac:dyDescent="0.2">
      <c r="A338" s="142"/>
      <c r="B338" s="15" t="s">
        <v>32</v>
      </c>
      <c r="C338" s="14"/>
      <c r="D338" s="10">
        <f t="shared" ref="D338:E338" si="137">SUM(D336:D337)</f>
        <v>480400</v>
      </c>
      <c r="E338" s="10">
        <f t="shared" si="137"/>
        <v>162000</v>
      </c>
      <c r="F338" s="10">
        <f t="shared" ref="F338" si="138">SUM(F336:F337)</f>
        <v>111200</v>
      </c>
    </row>
    <row r="339" spans="1:6" s="51" customFormat="1" ht="12.75" x14ac:dyDescent="0.2">
      <c r="A339" s="143"/>
      <c r="B339" s="79"/>
      <c r="C339" s="79" t="s">
        <v>120</v>
      </c>
      <c r="D339" s="10">
        <f t="shared" ref="D339:E339" si="139">+D338+D331+D323+D335</f>
        <v>3996317</v>
      </c>
      <c r="E339" s="10">
        <f t="shared" si="139"/>
        <v>3555317</v>
      </c>
      <c r="F339" s="10">
        <f t="shared" ref="F339" si="140">+F338+F331+F323+F335</f>
        <v>3463317</v>
      </c>
    </row>
    <row r="340" spans="1:6" ht="13.15" customHeight="1" x14ac:dyDescent="0.2">
      <c r="A340" s="146" t="s">
        <v>121</v>
      </c>
      <c r="B340" s="147"/>
      <c r="C340" s="147"/>
      <c r="D340" s="82"/>
      <c r="E340" s="82"/>
      <c r="F340" s="82"/>
    </row>
    <row r="341" spans="1:6" s="51" customFormat="1" ht="13.15" customHeight="1" x14ac:dyDescent="0.2">
      <c r="A341" s="140">
        <v>11</v>
      </c>
      <c r="B341" s="5">
        <v>671110011</v>
      </c>
      <c r="C341" s="6" t="s">
        <v>9</v>
      </c>
      <c r="D341" s="34">
        <v>867722</v>
      </c>
      <c r="E341" s="34">
        <v>960871</v>
      </c>
      <c r="F341" s="34">
        <v>945000</v>
      </c>
    </row>
    <row r="342" spans="1:6" s="51" customFormat="1" ht="25.9" customHeight="1" x14ac:dyDescent="0.2">
      <c r="A342" s="140"/>
      <c r="B342" s="5">
        <v>671210011</v>
      </c>
      <c r="C342" s="6" t="s">
        <v>10</v>
      </c>
      <c r="D342" s="36">
        <v>3547527</v>
      </c>
      <c r="E342" s="36">
        <v>2791404</v>
      </c>
      <c r="F342" s="36">
        <v>2758000</v>
      </c>
    </row>
    <row r="343" spans="1:6" s="51" customFormat="1" ht="13.15" customHeight="1" x14ac:dyDescent="0.2">
      <c r="A343" s="140"/>
      <c r="B343" s="8" t="s">
        <v>12</v>
      </c>
      <c r="C343" s="9"/>
      <c r="D343" s="10">
        <f t="shared" ref="D343:E343" si="141">D341+D342</f>
        <v>4415249</v>
      </c>
      <c r="E343" s="10">
        <f t="shared" si="141"/>
        <v>3752275</v>
      </c>
      <c r="F343" s="10">
        <f t="shared" ref="F343" si="142">F341+F342</f>
        <v>3703000</v>
      </c>
    </row>
    <row r="344" spans="1:6" s="51" customFormat="1" ht="13.15" customHeight="1" x14ac:dyDescent="0.2">
      <c r="A344" s="140">
        <v>12</v>
      </c>
      <c r="B344" s="5">
        <v>671110012</v>
      </c>
      <c r="C344" s="6" t="s">
        <v>9</v>
      </c>
      <c r="D344" s="34">
        <v>36771</v>
      </c>
      <c r="E344" s="34">
        <v>38563</v>
      </c>
      <c r="F344" s="34">
        <v>16000</v>
      </c>
    </row>
    <row r="345" spans="1:6" s="51" customFormat="1" ht="25.5" x14ac:dyDescent="0.2">
      <c r="A345" s="140"/>
      <c r="B345" s="5">
        <v>671210012</v>
      </c>
      <c r="C345" s="6" t="s">
        <v>10</v>
      </c>
      <c r="D345" s="36">
        <v>2036035</v>
      </c>
      <c r="E345" s="36">
        <v>915446</v>
      </c>
      <c r="F345" s="36">
        <v>500000</v>
      </c>
    </row>
    <row r="346" spans="1:6" s="51" customFormat="1" ht="12.75" x14ac:dyDescent="0.2">
      <c r="A346" s="140"/>
      <c r="B346" s="8" t="s">
        <v>13</v>
      </c>
      <c r="C346" s="9"/>
      <c r="D346" s="10">
        <f t="shared" ref="D346:E346" si="143">D344+D345</f>
        <v>2072806</v>
      </c>
      <c r="E346" s="10">
        <f t="shared" si="143"/>
        <v>954009</v>
      </c>
      <c r="F346" s="10">
        <f t="shared" ref="F346" si="144">F344+F345</f>
        <v>516000</v>
      </c>
    </row>
    <row r="347" spans="1:6" s="51" customFormat="1" ht="12.75" x14ac:dyDescent="0.2">
      <c r="A347" s="140">
        <v>31</v>
      </c>
      <c r="B347" s="5">
        <v>6615</v>
      </c>
      <c r="C347" s="6" t="s">
        <v>14</v>
      </c>
      <c r="D347" s="35">
        <v>7000</v>
      </c>
      <c r="E347" s="35">
        <v>7200</v>
      </c>
      <c r="F347" s="35">
        <v>7500</v>
      </c>
    </row>
    <row r="348" spans="1:6" s="51" customFormat="1" ht="12.75" x14ac:dyDescent="0.2">
      <c r="A348" s="140"/>
      <c r="B348" s="5" t="s">
        <v>15</v>
      </c>
      <c r="C348" s="6" t="s">
        <v>16</v>
      </c>
      <c r="D348" s="37">
        <v>25293</v>
      </c>
      <c r="E348" s="37">
        <v>24330</v>
      </c>
      <c r="F348" s="37">
        <v>23567</v>
      </c>
    </row>
    <row r="349" spans="1:6" s="51" customFormat="1" ht="12.75" x14ac:dyDescent="0.2">
      <c r="A349" s="140"/>
      <c r="B349" s="5" t="s">
        <v>17</v>
      </c>
      <c r="C349" s="6" t="s">
        <v>18</v>
      </c>
      <c r="D349" s="37">
        <v>-24330</v>
      </c>
      <c r="E349" s="37">
        <v>-23567</v>
      </c>
      <c r="F349" s="37">
        <v>-23104</v>
      </c>
    </row>
    <row r="350" spans="1:6" s="51" customFormat="1" ht="12.75" x14ac:dyDescent="0.2">
      <c r="A350" s="140"/>
      <c r="B350" s="8" t="s">
        <v>19</v>
      </c>
      <c r="C350" s="9"/>
      <c r="D350" s="10">
        <f t="shared" ref="D350:E350" si="145">D347+D348+D349</f>
        <v>7963</v>
      </c>
      <c r="E350" s="10">
        <f t="shared" si="145"/>
        <v>7963</v>
      </c>
      <c r="F350" s="10">
        <f t="shared" ref="F350" si="146">F347+F348+F349</f>
        <v>7963</v>
      </c>
    </row>
    <row r="351" spans="1:6" s="51" customFormat="1" ht="12.75" x14ac:dyDescent="0.2">
      <c r="A351" s="140">
        <v>43</v>
      </c>
      <c r="B351" s="6">
        <v>642191200</v>
      </c>
      <c r="C351" s="11" t="s">
        <v>122</v>
      </c>
      <c r="D351" s="42">
        <v>22000</v>
      </c>
      <c r="E351" s="42">
        <v>25000</v>
      </c>
      <c r="F351" s="42">
        <v>30000</v>
      </c>
    </row>
    <row r="352" spans="1:6" s="51" customFormat="1" ht="13.15" customHeight="1" x14ac:dyDescent="0.2">
      <c r="A352" s="140"/>
      <c r="B352" s="5">
        <v>65148</v>
      </c>
      <c r="C352" s="5" t="s">
        <v>90</v>
      </c>
      <c r="D352" s="43">
        <v>118000</v>
      </c>
      <c r="E352" s="43">
        <v>120000</v>
      </c>
      <c r="F352" s="43">
        <v>125000</v>
      </c>
    </row>
    <row r="353" spans="1:6" s="51" customFormat="1" ht="13.15" customHeight="1" x14ac:dyDescent="0.2">
      <c r="A353" s="140"/>
      <c r="B353" s="5" t="s">
        <v>15</v>
      </c>
      <c r="C353" s="6" t="s">
        <v>16</v>
      </c>
      <c r="D353" s="43">
        <v>144312</v>
      </c>
      <c r="E353" s="43">
        <v>127440</v>
      </c>
      <c r="F353" s="43">
        <v>109168</v>
      </c>
    </row>
    <row r="354" spans="1:6" s="51" customFormat="1" ht="13.15" customHeight="1" x14ac:dyDescent="0.2">
      <c r="A354" s="140"/>
      <c r="B354" s="5" t="s">
        <v>17</v>
      </c>
      <c r="C354" s="6" t="s">
        <v>18</v>
      </c>
      <c r="D354" s="33">
        <v>-127440</v>
      </c>
      <c r="E354" s="33">
        <v>-109168</v>
      </c>
      <c r="F354" s="33">
        <v>-101396</v>
      </c>
    </row>
    <row r="355" spans="1:6" s="51" customFormat="1" ht="13.15" customHeight="1" x14ac:dyDescent="0.2">
      <c r="A355" s="140"/>
      <c r="B355" s="8" t="s">
        <v>22</v>
      </c>
      <c r="C355" s="11"/>
      <c r="D355" s="10">
        <f t="shared" ref="D355:E355" si="147">D351+D352+D353+D354</f>
        <v>156872</v>
      </c>
      <c r="E355" s="10">
        <f t="shared" si="147"/>
        <v>163272</v>
      </c>
      <c r="F355" s="10">
        <f t="shared" ref="F355" si="148">F351+F352+F353+F354</f>
        <v>162772</v>
      </c>
    </row>
    <row r="356" spans="1:6" s="107" customFormat="1" ht="13.15" customHeight="1" x14ac:dyDescent="0.2">
      <c r="A356" s="150">
        <v>51</v>
      </c>
      <c r="B356" s="115">
        <v>632311700</v>
      </c>
      <c r="C356" s="116" t="s">
        <v>23</v>
      </c>
      <c r="D356" s="117">
        <v>400000</v>
      </c>
      <c r="E356" s="117">
        <v>0</v>
      </c>
      <c r="F356" s="117">
        <v>0</v>
      </c>
    </row>
    <row r="357" spans="1:6" s="107" customFormat="1" ht="13.15" customHeight="1" x14ac:dyDescent="0.2">
      <c r="A357" s="150"/>
      <c r="B357" s="115">
        <v>632411700</v>
      </c>
      <c r="C357" s="116" t="s">
        <v>24</v>
      </c>
      <c r="D357" s="117">
        <v>387000</v>
      </c>
      <c r="E357" s="117">
        <v>0</v>
      </c>
      <c r="F357" s="117">
        <v>0</v>
      </c>
    </row>
    <row r="358" spans="1:6" s="107" customFormat="1" ht="13.15" customHeight="1" x14ac:dyDescent="0.2">
      <c r="A358" s="150"/>
      <c r="B358" s="115" t="s">
        <v>15</v>
      </c>
      <c r="C358" s="116" t="s">
        <v>16</v>
      </c>
      <c r="D358" s="117">
        <v>0</v>
      </c>
      <c r="E358" s="117">
        <v>400000</v>
      </c>
      <c r="F358" s="117">
        <v>0</v>
      </c>
    </row>
    <row r="359" spans="1:6" s="107" customFormat="1" ht="13.15" customHeight="1" x14ac:dyDescent="0.2">
      <c r="A359" s="150"/>
      <c r="B359" s="115" t="s">
        <v>17</v>
      </c>
      <c r="C359" s="116" t="s">
        <v>18</v>
      </c>
      <c r="D359" s="117">
        <v>-400000</v>
      </c>
      <c r="E359" s="117">
        <v>0</v>
      </c>
      <c r="F359" s="117">
        <v>0</v>
      </c>
    </row>
    <row r="360" spans="1:6" s="107" customFormat="1" ht="13.15" customHeight="1" x14ac:dyDescent="0.2">
      <c r="A360" s="150"/>
      <c r="B360" s="118" t="s">
        <v>26</v>
      </c>
      <c r="C360" s="119"/>
      <c r="D360" s="112">
        <f>D356+D357+D358+D359</f>
        <v>387000</v>
      </c>
      <c r="E360" s="112">
        <f>E356+E357+E358+E359</f>
        <v>400000</v>
      </c>
      <c r="F360" s="112">
        <f>F356+F357+F358+F359</f>
        <v>0</v>
      </c>
    </row>
    <row r="361" spans="1:6" s="51" customFormat="1" ht="26.25" hidden="1" customHeight="1" x14ac:dyDescent="0.2">
      <c r="A361" s="140">
        <v>52</v>
      </c>
      <c r="B361" s="5">
        <v>6361</v>
      </c>
      <c r="C361" s="19" t="s">
        <v>123</v>
      </c>
      <c r="D361" s="35">
        <v>0</v>
      </c>
      <c r="E361" s="35">
        <v>0</v>
      </c>
      <c r="F361" s="35">
        <v>0</v>
      </c>
    </row>
    <row r="362" spans="1:6" s="51" customFormat="1" ht="13.15" hidden="1" customHeight="1" x14ac:dyDescent="0.2">
      <c r="A362" s="140"/>
      <c r="B362" s="5" t="s">
        <v>15</v>
      </c>
      <c r="C362" s="6" t="s">
        <v>16</v>
      </c>
      <c r="D362" s="44">
        <v>0</v>
      </c>
      <c r="E362" s="44">
        <v>0</v>
      </c>
      <c r="F362" s="44">
        <v>0</v>
      </c>
    </row>
    <row r="363" spans="1:6" s="51" customFormat="1" ht="13.15" hidden="1" customHeight="1" x14ac:dyDescent="0.2">
      <c r="A363" s="140"/>
      <c r="B363" s="5" t="s">
        <v>17</v>
      </c>
      <c r="C363" s="6" t="s">
        <v>18</v>
      </c>
      <c r="D363" s="44">
        <v>0</v>
      </c>
      <c r="E363" s="44">
        <v>0</v>
      </c>
      <c r="F363" s="44">
        <v>0</v>
      </c>
    </row>
    <row r="364" spans="1:6" s="51" customFormat="1" ht="13.15" hidden="1" customHeight="1" x14ac:dyDescent="0.2">
      <c r="A364" s="140"/>
      <c r="B364" s="15" t="s">
        <v>29</v>
      </c>
      <c r="C364" s="14"/>
      <c r="D364" s="10">
        <f t="shared" ref="D364:E364" si="149">D361+D362+D363</f>
        <v>0</v>
      </c>
      <c r="E364" s="10">
        <f t="shared" si="149"/>
        <v>0</v>
      </c>
      <c r="F364" s="10">
        <f t="shared" ref="F364" si="150">F361+F362+F363</f>
        <v>0</v>
      </c>
    </row>
    <row r="365" spans="1:6" s="107" customFormat="1" ht="25.5" x14ac:dyDescent="0.2">
      <c r="A365" s="149">
        <v>559</v>
      </c>
      <c r="B365" s="104">
        <v>671110559</v>
      </c>
      <c r="C365" s="120" t="s">
        <v>30</v>
      </c>
      <c r="D365" s="113">
        <v>10000</v>
      </c>
      <c r="E365" s="113">
        <v>16000</v>
      </c>
      <c r="F365" s="113">
        <v>16000</v>
      </c>
    </row>
    <row r="366" spans="1:6" s="107" customFormat="1" ht="25.5" x14ac:dyDescent="0.2">
      <c r="A366" s="149"/>
      <c r="B366" s="104">
        <v>671210559</v>
      </c>
      <c r="C366" s="121" t="s">
        <v>124</v>
      </c>
      <c r="D366" s="113">
        <v>302000</v>
      </c>
      <c r="E366" s="113">
        <v>300000</v>
      </c>
      <c r="F366" s="113">
        <v>500000</v>
      </c>
    </row>
    <row r="367" spans="1:6" s="107" customFormat="1" ht="13.15" customHeight="1" x14ac:dyDescent="0.2">
      <c r="A367" s="149"/>
      <c r="B367" s="118" t="s">
        <v>32</v>
      </c>
      <c r="C367" s="105"/>
      <c r="D367" s="112">
        <f t="shared" ref="D367:E367" si="151">D366+D365</f>
        <v>312000</v>
      </c>
      <c r="E367" s="112">
        <f t="shared" si="151"/>
        <v>316000</v>
      </c>
      <c r="F367" s="112">
        <f t="shared" ref="F367" si="152">F366+F365</f>
        <v>516000</v>
      </c>
    </row>
    <row r="368" spans="1:6" s="51" customFormat="1" ht="13.15" customHeight="1" x14ac:dyDescent="0.2">
      <c r="A368" s="141">
        <v>562</v>
      </c>
      <c r="B368" s="5">
        <v>632310562</v>
      </c>
      <c r="C368" s="14" t="s">
        <v>33</v>
      </c>
      <c r="D368" s="42">
        <v>117725</v>
      </c>
      <c r="E368" s="42">
        <v>0</v>
      </c>
      <c r="F368" s="42">
        <v>0</v>
      </c>
    </row>
    <row r="369" spans="1:6" s="51" customFormat="1" ht="13.15" customHeight="1" x14ac:dyDescent="0.2">
      <c r="A369" s="142"/>
      <c r="B369" s="5">
        <v>632410562</v>
      </c>
      <c r="C369" s="14" t="s">
        <v>34</v>
      </c>
      <c r="D369" s="43">
        <v>9362931</v>
      </c>
      <c r="E369" s="43">
        <v>1499768</v>
      </c>
      <c r="F369" s="43">
        <v>0</v>
      </c>
    </row>
    <row r="370" spans="1:6" s="51" customFormat="1" ht="13.15" customHeight="1" x14ac:dyDescent="0.2">
      <c r="A370" s="143"/>
      <c r="B370" s="15" t="s">
        <v>35</v>
      </c>
      <c r="C370" s="14"/>
      <c r="D370" s="10">
        <f t="shared" ref="D370:E370" si="153">D368+D369</f>
        <v>9480656</v>
      </c>
      <c r="E370" s="10">
        <f t="shared" si="153"/>
        <v>1499768</v>
      </c>
      <c r="F370" s="10">
        <f t="shared" ref="F370" si="154">F368+F369</f>
        <v>0</v>
      </c>
    </row>
    <row r="371" spans="1:6" s="51" customFormat="1" ht="25.5" hidden="1" x14ac:dyDescent="0.2">
      <c r="A371" s="141">
        <v>581</v>
      </c>
      <c r="B371" s="5">
        <v>632310581</v>
      </c>
      <c r="C371" s="19" t="s">
        <v>125</v>
      </c>
      <c r="D371" s="42">
        <v>0</v>
      </c>
      <c r="E371" s="42">
        <v>0</v>
      </c>
      <c r="F371" s="42">
        <v>0</v>
      </c>
    </row>
    <row r="372" spans="1:6" s="51" customFormat="1" ht="25.5" x14ac:dyDescent="0.2">
      <c r="A372" s="142"/>
      <c r="B372" s="5">
        <v>632410581</v>
      </c>
      <c r="C372" s="19" t="s">
        <v>126</v>
      </c>
      <c r="D372" s="43">
        <v>155625</v>
      </c>
      <c r="E372" s="43">
        <v>120000</v>
      </c>
      <c r="F372" s="43">
        <v>34375</v>
      </c>
    </row>
    <row r="373" spans="1:6" s="51" customFormat="1" ht="13.15" customHeight="1" x14ac:dyDescent="0.2">
      <c r="A373" s="143"/>
      <c r="B373" s="15" t="s">
        <v>47</v>
      </c>
      <c r="C373" s="14"/>
      <c r="D373" s="10">
        <f t="shared" ref="D373:E373" si="155">D371+D372</f>
        <v>155625</v>
      </c>
      <c r="E373" s="10">
        <f t="shared" si="155"/>
        <v>120000</v>
      </c>
      <c r="F373" s="10">
        <f t="shared" ref="F373" si="156">F371+F372</f>
        <v>34375</v>
      </c>
    </row>
    <row r="374" spans="1:6" s="51" customFormat="1" ht="13.15" customHeight="1" x14ac:dyDescent="0.2">
      <c r="A374" s="78"/>
      <c r="B374" s="79"/>
      <c r="C374" s="79" t="s">
        <v>127</v>
      </c>
      <c r="D374" s="10">
        <f>D343+D346+D350+D355+D360+D367+D370+D364+D373</f>
        <v>16988171</v>
      </c>
      <c r="E374" s="10">
        <f>E343+E346+E350+E355+E360+E367+E370+E364+E373</f>
        <v>7213287</v>
      </c>
      <c r="F374" s="10">
        <f>F343+F346+F350+F355+F360+F367+F370+F364+F373</f>
        <v>4940110</v>
      </c>
    </row>
    <row r="375" spans="1:6" ht="13.15" customHeight="1" x14ac:dyDescent="0.2">
      <c r="A375" s="146" t="s">
        <v>128</v>
      </c>
      <c r="B375" s="147"/>
      <c r="C375" s="147"/>
      <c r="D375" s="82"/>
      <c r="E375" s="82"/>
      <c r="F375" s="82"/>
    </row>
    <row r="376" spans="1:6" s="51" customFormat="1" ht="13.15" customHeight="1" x14ac:dyDescent="0.2">
      <c r="A376" s="140">
        <v>11</v>
      </c>
      <c r="B376" s="5">
        <v>671110011</v>
      </c>
      <c r="C376" s="6" t="s">
        <v>9</v>
      </c>
      <c r="D376" s="31">
        <v>1258880</v>
      </c>
      <c r="E376" s="31">
        <v>1017380</v>
      </c>
      <c r="F376" s="31">
        <v>754380</v>
      </c>
    </row>
    <row r="377" spans="1:6" s="51" customFormat="1" ht="25.9" customHeight="1" x14ac:dyDescent="0.2">
      <c r="A377" s="140"/>
      <c r="B377" s="5">
        <v>671210011</v>
      </c>
      <c r="C377" s="6" t="s">
        <v>10</v>
      </c>
      <c r="D377" s="33">
        <v>4745928</v>
      </c>
      <c r="E377" s="33">
        <v>3435000</v>
      </c>
      <c r="F377" s="33">
        <v>3917000</v>
      </c>
    </row>
    <row r="378" spans="1:6" s="51" customFormat="1" ht="13.15" customHeight="1" x14ac:dyDescent="0.2">
      <c r="A378" s="140"/>
      <c r="B378" s="8" t="s">
        <v>12</v>
      </c>
      <c r="C378" s="9"/>
      <c r="D378" s="10">
        <f t="shared" ref="D378:E378" si="157">D376+D377</f>
        <v>6004808</v>
      </c>
      <c r="E378" s="10">
        <f t="shared" si="157"/>
        <v>4452380</v>
      </c>
      <c r="F378" s="10">
        <f t="shared" ref="F378" si="158">F376+F377</f>
        <v>4671380</v>
      </c>
    </row>
    <row r="379" spans="1:6" s="51" customFormat="1" ht="13.15" customHeight="1" x14ac:dyDescent="0.2">
      <c r="A379" s="140">
        <v>12</v>
      </c>
      <c r="B379" s="5">
        <v>671110012</v>
      </c>
      <c r="C379" s="6" t="s">
        <v>9</v>
      </c>
      <c r="D379" s="31">
        <v>35440</v>
      </c>
      <c r="E379" s="31">
        <v>21500</v>
      </c>
      <c r="F379" s="31">
        <v>21500</v>
      </c>
    </row>
    <row r="380" spans="1:6" s="51" customFormat="1" ht="23.45" customHeight="1" x14ac:dyDescent="0.2">
      <c r="A380" s="140"/>
      <c r="B380" s="5">
        <v>671210012</v>
      </c>
      <c r="C380" s="6" t="s">
        <v>10</v>
      </c>
      <c r="D380" s="33">
        <v>107000</v>
      </c>
      <c r="E380" s="33">
        <v>75000</v>
      </c>
      <c r="F380" s="33">
        <v>75000</v>
      </c>
    </row>
    <row r="381" spans="1:6" s="51" customFormat="1" ht="13.15" customHeight="1" x14ac:dyDescent="0.2">
      <c r="A381" s="140"/>
      <c r="B381" s="8" t="s">
        <v>13</v>
      </c>
      <c r="C381" s="9"/>
      <c r="D381" s="10">
        <f t="shared" ref="D381:E381" si="159">D379+D380</f>
        <v>142440</v>
      </c>
      <c r="E381" s="10">
        <f t="shared" si="159"/>
        <v>96500</v>
      </c>
      <c r="F381" s="10">
        <f t="shared" ref="F381" si="160">F379+F380</f>
        <v>96500</v>
      </c>
    </row>
    <row r="382" spans="1:6" s="51" customFormat="1" ht="13.15" customHeight="1" x14ac:dyDescent="0.2">
      <c r="A382" s="140">
        <v>31</v>
      </c>
      <c r="B382" s="6">
        <v>6615</v>
      </c>
      <c r="C382" s="11" t="s">
        <v>14</v>
      </c>
      <c r="D382" s="31">
        <v>14000</v>
      </c>
      <c r="E382" s="31">
        <v>14000</v>
      </c>
      <c r="F382" s="31">
        <v>14000</v>
      </c>
    </row>
    <row r="383" spans="1:6" s="51" customFormat="1" ht="13.15" customHeight="1" x14ac:dyDescent="0.2">
      <c r="A383" s="140"/>
      <c r="B383" s="5" t="s">
        <v>15</v>
      </c>
      <c r="C383" s="6" t="s">
        <v>16</v>
      </c>
      <c r="D383" s="33">
        <v>3344</v>
      </c>
      <c r="E383" s="33">
        <v>5344</v>
      </c>
      <c r="F383" s="33">
        <v>7344</v>
      </c>
    </row>
    <row r="384" spans="1:6" s="51" customFormat="1" ht="13.15" customHeight="1" x14ac:dyDescent="0.2">
      <c r="A384" s="140"/>
      <c r="B384" s="5" t="s">
        <v>17</v>
      </c>
      <c r="C384" s="6" t="s">
        <v>18</v>
      </c>
      <c r="D384" s="33">
        <v>-5344</v>
      </c>
      <c r="E384" s="33">
        <v>-7344</v>
      </c>
      <c r="F384" s="33">
        <v>-9344</v>
      </c>
    </row>
    <row r="385" spans="1:6" s="51" customFormat="1" ht="13.15" customHeight="1" x14ac:dyDescent="0.2">
      <c r="A385" s="140"/>
      <c r="B385" s="8" t="s">
        <v>19</v>
      </c>
      <c r="C385" s="12"/>
      <c r="D385" s="10">
        <f t="shared" ref="D385:E385" si="161">D382+D383+D384</f>
        <v>12000</v>
      </c>
      <c r="E385" s="10">
        <f t="shared" si="161"/>
        <v>12000</v>
      </c>
      <c r="F385" s="10">
        <f t="shared" ref="F385" si="162">F382+F383+F384</f>
        <v>12000</v>
      </c>
    </row>
    <row r="386" spans="1:6" s="51" customFormat="1" ht="13.15" customHeight="1" x14ac:dyDescent="0.2">
      <c r="A386" s="140">
        <v>43</v>
      </c>
      <c r="B386" s="5">
        <v>642191200</v>
      </c>
      <c r="C386" s="11" t="s">
        <v>122</v>
      </c>
      <c r="D386" s="31">
        <v>95000</v>
      </c>
      <c r="E386" s="31">
        <v>120000</v>
      </c>
      <c r="F386" s="31">
        <v>120000</v>
      </c>
    </row>
    <row r="387" spans="1:6" s="51" customFormat="1" ht="13.15" customHeight="1" x14ac:dyDescent="0.2">
      <c r="A387" s="140"/>
      <c r="B387" s="5">
        <v>65148</v>
      </c>
      <c r="C387" s="11" t="s">
        <v>90</v>
      </c>
      <c r="D387" s="33">
        <v>490000</v>
      </c>
      <c r="E387" s="33">
        <v>495000</v>
      </c>
      <c r="F387" s="33">
        <v>500000</v>
      </c>
    </row>
    <row r="388" spans="1:6" s="51" customFormat="1" ht="13.15" customHeight="1" x14ac:dyDescent="0.2">
      <c r="A388" s="140"/>
      <c r="B388" s="5">
        <v>652670043</v>
      </c>
      <c r="C388" s="11" t="s">
        <v>72</v>
      </c>
      <c r="D388" s="33">
        <v>2000</v>
      </c>
      <c r="E388" s="33">
        <v>2000</v>
      </c>
      <c r="F388" s="33">
        <v>2000</v>
      </c>
    </row>
    <row r="389" spans="1:6" s="51" customFormat="1" ht="13.15" customHeight="1" x14ac:dyDescent="0.2">
      <c r="A389" s="140"/>
      <c r="B389" s="5" t="s">
        <v>15</v>
      </c>
      <c r="C389" s="6" t="s">
        <v>16</v>
      </c>
      <c r="D389" s="33">
        <v>346546</v>
      </c>
      <c r="E389" s="33">
        <v>302946</v>
      </c>
      <c r="F389" s="33">
        <v>288346</v>
      </c>
    </row>
    <row r="390" spans="1:6" s="51" customFormat="1" ht="13.15" customHeight="1" x14ac:dyDescent="0.2">
      <c r="A390" s="140"/>
      <c r="B390" s="5" t="s">
        <v>17</v>
      </c>
      <c r="C390" s="6" t="s">
        <v>18</v>
      </c>
      <c r="D390" s="33">
        <v>-302946</v>
      </c>
      <c r="E390" s="33">
        <v>-288346</v>
      </c>
      <c r="F390" s="33">
        <v>-278746</v>
      </c>
    </row>
    <row r="391" spans="1:6" s="51" customFormat="1" ht="13.15" customHeight="1" x14ac:dyDescent="0.2">
      <c r="A391" s="140"/>
      <c r="B391" s="8" t="s">
        <v>22</v>
      </c>
      <c r="C391" s="12"/>
      <c r="D391" s="10">
        <f>D386+D387+D389+D390+D388</f>
        <v>630600</v>
      </c>
      <c r="E391" s="10">
        <f>E386+E387+E389+E390+E388</f>
        <v>631600</v>
      </c>
      <c r="F391" s="10">
        <f>F386+F387+F389+F390+F388</f>
        <v>631600</v>
      </c>
    </row>
    <row r="392" spans="1:6" s="51" customFormat="1" ht="13.15" customHeight="1" x14ac:dyDescent="0.2">
      <c r="A392" s="140">
        <v>51</v>
      </c>
      <c r="B392" s="5">
        <v>632311700</v>
      </c>
      <c r="C392" s="13" t="s">
        <v>23</v>
      </c>
      <c r="D392" s="35">
        <v>21950</v>
      </c>
      <c r="E392" s="35">
        <v>0</v>
      </c>
      <c r="F392" s="35">
        <v>0</v>
      </c>
    </row>
    <row r="393" spans="1:6" s="51" customFormat="1" ht="13.15" customHeight="1" x14ac:dyDescent="0.2">
      <c r="A393" s="140"/>
      <c r="B393" s="5">
        <v>632411700</v>
      </c>
      <c r="C393" s="13" t="s">
        <v>24</v>
      </c>
      <c r="D393" s="37">
        <v>2700</v>
      </c>
      <c r="E393" s="37">
        <v>0</v>
      </c>
      <c r="F393" s="37">
        <v>0</v>
      </c>
    </row>
    <row r="394" spans="1:6" s="51" customFormat="1" ht="13.15" customHeight="1" x14ac:dyDescent="0.2">
      <c r="A394" s="140"/>
      <c r="B394" s="5" t="s">
        <v>15</v>
      </c>
      <c r="C394" s="13" t="s">
        <v>16</v>
      </c>
      <c r="D394" s="33">
        <v>0</v>
      </c>
      <c r="E394" s="33">
        <v>0</v>
      </c>
      <c r="F394" s="33">
        <v>0</v>
      </c>
    </row>
    <row r="395" spans="1:6" s="51" customFormat="1" ht="13.15" customHeight="1" x14ac:dyDescent="0.2">
      <c r="A395" s="140"/>
      <c r="B395" s="5" t="s">
        <v>17</v>
      </c>
      <c r="C395" s="13" t="s">
        <v>18</v>
      </c>
      <c r="D395" s="33">
        <v>0</v>
      </c>
      <c r="E395" s="33">
        <v>0</v>
      </c>
      <c r="F395" s="33">
        <v>0</v>
      </c>
    </row>
    <row r="396" spans="1:6" s="51" customFormat="1" ht="13.15" customHeight="1" x14ac:dyDescent="0.2">
      <c r="A396" s="140"/>
      <c r="B396" s="15" t="s">
        <v>26</v>
      </c>
      <c r="C396" s="14"/>
      <c r="D396" s="10">
        <f t="shared" ref="D396:E396" si="163">D392+D393+D394+D395</f>
        <v>24650</v>
      </c>
      <c r="E396" s="10">
        <f t="shared" si="163"/>
        <v>0</v>
      </c>
      <c r="F396" s="10">
        <f t="shared" ref="F396" si="164">F392+F393+F394+F395</f>
        <v>0</v>
      </c>
    </row>
    <row r="397" spans="1:6" s="51" customFormat="1" ht="15" customHeight="1" x14ac:dyDescent="0.2">
      <c r="A397" s="148">
        <v>559</v>
      </c>
      <c r="B397" s="104">
        <v>671110559</v>
      </c>
      <c r="C397" s="108" t="s">
        <v>30</v>
      </c>
      <c r="D397" s="122">
        <v>84900</v>
      </c>
      <c r="E397" s="122">
        <v>21500</v>
      </c>
      <c r="F397" s="122">
        <v>21500</v>
      </c>
    </row>
    <row r="398" spans="1:6" s="51" customFormat="1" ht="13.15" customHeight="1" x14ac:dyDescent="0.2">
      <c r="A398" s="148"/>
      <c r="B398" s="104">
        <v>671210559</v>
      </c>
      <c r="C398" s="105" t="s">
        <v>31</v>
      </c>
      <c r="D398" s="123">
        <v>576500</v>
      </c>
      <c r="E398" s="123">
        <v>75000</v>
      </c>
      <c r="F398" s="123">
        <v>75000</v>
      </c>
    </row>
    <row r="399" spans="1:6" s="51" customFormat="1" ht="13.15" customHeight="1" x14ac:dyDescent="0.2">
      <c r="A399" s="148"/>
      <c r="B399" s="15" t="s">
        <v>32</v>
      </c>
      <c r="C399" s="14"/>
      <c r="D399" s="10">
        <f>D397+D398</f>
        <v>661400</v>
      </c>
      <c r="E399" s="10">
        <f>E397+E398</f>
        <v>96500</v>
      </c>
      <c r="F399" s="10">
        <f>F397+F398</f>
        <v>96500</v>
      </c>
    </row>
    <row r="400" spans="1:6" s="51" customFormat="1" ht="25.5" x14ac:dyDescent="0.2">
      <c r="A400" s="148">
        <v>581</v>
      </c>
      <c r="B400" s="61">
        <v>632410581</v>
      </c>
      <c r="C400" s="62" t="s">
        <v>129</v>
      </c>
      <c r="D400" s="7">
        <v>141250</v>
      </c>
      <c r="E400" s="7">
        <v>488750</v>
      </c>
      <c r="F400" s="7">
        <v>0</v>
      </c>
    </row>
    <row r="401" spans="1:6" s="51" customFormat="1" ht="13.15" customHeight="1" x14ac:dyDescent="0.2">
      <c r="A401" s="148"/>
      <c r="B401" s="15" t="s">
        <v>47</v>
      </c>
      <c r="C401" s="14"/>
      <c r="D401" s="10">
        <f>D400</f>
        <v>141250</v>
      </c>
      <c r="E401" s="10">
        <f>E400</f>
        <v>488750</v>
      </c>
      <c r="F401" s="10">
        <f>F400</f>
        <v>0</v>
      </c>
    </row>
    <row r="402" spans="1:6" ht="13.15" customHeight="1" x14ac:dyDescent="0.2">
      <c r="A402" s="60"/>
      <c r="B402" s="79"/>
      <c r="C402" s="79" t="s">
        <v>130</v>
      </c>
      <c r="D402" s="10">
        <f>D378+D381+D385+D391+D396+D399+D401</f>
        <v>7617148</v>
      </c>
      <c r="E402" s="10">
        <f>E378+E381+E385+E391+E396+E399+E401</f>
        <v>5777730</v>
      </c>
      <c r="F402" s="10">
        <f>F378+F381+F385+F391+F396+F399+F401</f>
        <v>5507980</v>
      </c>
    </row>
    <row r="403" spans="1:6" ht="13.15" customHeight="1" x14ac:dyDescent="0.2">
      <c r="A403" s="146" t="s">
        <v>131</v>
      </c>
      <c r="B403" s="147"/>
      <c r="C403" s="147"/>
      <c r="D403" s="82"/>
      <c r="E403" s="82"/>
      <c r="F403" s="82"/>
    </row>
    <row r="404" spans="1:6" s="51" customFormat="1" ht="13.15" customHeight="1" x14ac:dyDescent="0.2">
      <c r="A404" s="140">
        <v>11</v>
      </c>
      <c r="B404" s="5">
        <v>671110011</v>
      </c>
      <c r="C404" s="6" t="s">
        <v>9</v>
      </c>
      <c r="D404" s="31">
        <v>876272</v>
      </c>
      <c r="E404" s="31">
        <v>752799</v>
      </c>
      <c r="F404" s="31">
        <v>673589</v>
      </c>
    </row>
    <row r="405" spans="1:6" s="51" customFormat="1" ht="25.9" customHeight="1" x14ac:dyDescent="0.2">
      <c r="A405" s="140"/>
      <c r="B405" s="5">
        <v>671210011</v>
      </c>
      <c r="C405" s="6" t="s">
        <v>10</v>
      </c>
      <c r="D405" s="33">
        <v>3752952</v>
      </c>
      <c r="E405" s="33">
        <v>4306727</v>
      </c>
      <c r="F405" s="33">
        <v>4609211</v>
      </c>
    </row>
    <row r="406" spans="1:6" s="51" customFormat="1" ht="27" customHeight="1" x14ac:dyDescent="0.2">
      <c r="A406" s="140"/>
      <c r="B406" s="5">
        <v>671410011</v>
      </c>
      <c r="C406" s="6" t="s">
        <v>11</v>
      </c>
      <c r="D406" s="33">
        <v>514964</v>
      </c>
      <c r="E406" s="33">
        <v>514964</v>
      </c>
      <c r="F406" s="33">
        <v>1577964</v>
      </c>
    </row>
    <row r="407" spans="1:6" s="51" customFormat="1" ht="13.15" customHeight="1" x14ac:dyDescent="0.2">
      <c r="A407" s="140"/>
      <c r="B407" s="8" t="s">
        <v>12</v>
      </c>
      <c r="C407" s="9"/>
      <c r="D407" s="10">
        <f t="shared" ref="D407:E407" si="165">SUM(D404+D405+D406)</f>
        <v>5144188</v>
      </c>
      <c r="E407" s="10">
        <f t="shared" si="165"/>
        <v>5574490</v>
      </c>
      <c r="F407" s="10">
        <f t="shared" ref="F407" si="166">SUM(F404+F405+F406)</f>
        <v>6860764</v>
      </c>
    </row>
    <row r="408" spans="1:6" s="51" customFormat="1" ht="12.75" x14ac:dyDescent="0.2">
      <c r="A408" s="140">
        <v>12</v>
      </c>
      <c r="B408" s="5">
        <v>671110012</v>
      </c>
      <c r="C408" s="6" t="s">
        <v>9</v>
      </c>
      <c r="D408" s="31">
        <v>44778</v>
      </c>
      <c r="E408" s="31">
        <v>0</v>
      </c>
      <c r="F408" s="31">
        <v>0</v>
      </c>
    </row>
    <row r="409" spans="1:6" s="51" customFormat="1" ht="24.6" customHeight="1" x14ac:dyDescent="0.2">
      <c r="A409" s="140"/>
      <c r="B409" s="5">
        <v>671210012</v>
      </c>
      <c r="C409" s="6" t="s">
        <v>10</v>
      </c>
      <c r="D409" s="33">
        <v>65000</v>
      </c>
      <c r="E409" s="33">
        <v>0</v>
      </c>
      <c r="F409" s="33">
        <v>0</v>
      </c>
    </row>
    <row r="410" spans="1:6" s="51" customFormat="1" ht="13.15" customHeight="1" x14ac:dyDescent="0.2">
      <c r="A410" s="140"/>
      <c r="B410" s="8" t="s">
        <v>13</v>
      </c>
      <c r="C410" s="9"/>
      <c r="D410" s="10">
        <f t="shared" ref="D410:E410" si="167">D408+D409</f>
        <v>109778</v>
      </c>
      <c r="E410" s="10">
        <f t="shared" si="167"/>
        <v>0</v>
      </c>
      <c r="F410" s="10">
        <f t="shared" ref="F410" si="168">F408+F409</f>
        <v>0</v>
      </c>
    </row>
    <row r="411" spans="1:6" s="51" customFormat="1" ht="13.15" customHeight="1" x14ac:dyDescent="0.2">
      <c r="A411" s="140">
        <v>43</v>
      </c>
      <c r="B411" s="5">
        <v>642191200</v>
      </c>
      <c r="C411" s="11" t="s">
        <v>122</v>
      </c>
      <c r="D411" s="31">
        <v>132000</v>
      </c>
      <c r="E411" s="31">
        <v>132000</v>
      </c>
      <c r="F411" s="31">
        <v>132000</v>
      </c>
    </row>
    <row r="412" spans="1:6" s="51" customFormat="1" ht="13.15" customHeight="1" x14ac:dyDescent="0.2">
      <c r="A412" s="140"/>
      <c r="B412" s="5">
        <v>65148</v>
      </c>
      <c r="C412" s="11" t="s">
        <v>90</v>
      </c>
      <c r="D412" s="33">
        <v>801398</v>
      </c>
      <c r="E412" s="33">
        <v>313453</v>
      </c>
      <c r="F412" s="33">
        <v>246629</v>
      </c>
    </row>
    <row r="413" spans="1:6" s="51" customFormat="1" ht="13.15" customHeight="1" x14ac:dyDescent="0.2">
      <c r="A413" s="140"/>
      <c r="B413" s="5" t="s">
        <v>15</v>
      </c>
      <c r="C413" s="6" t="s">
        <v>16</v>
      </c>
      <c r="D413" s="33">
        <v>5000</v>
      </c>
      <c r="E413" s="33">
        <v>4000</v>
      </c>
      <c r="F413" s="33">
        <v>4000</v>
      </c>
    </row>
    <row r="414" spans="1:6" s="51" customFormat="1" ht="13.15" customHeight="1" x14ac:dyDescent="0.2">
      <c r="A414" s="140"/>
      <c r="B414" s="5" t="s">
        <v>17</v>
      </c>
      <c r="C414" s="6" t="s">
        <v>18</v>
      </c>
      <c r="D414" s="33">
        <v>-4000</v>
      </c>
      <c r="E414" s="33">
        <v>-4000</v>
      </c>
      <c r="F414" s="33">
        <v>-5000</v>
      </c>
    </row>
    <row r="415" spans="1:6" s="51" customFormat="1" ht="13.15" customHeight="1" x14ac:dyDescent="0.2">
      <c r="A415" s="140"/>
      <c r="B415" s="8" t="s">
        <v>22</v>
      </c>
      <c r="C415" s="12"/>
      <c r="D415" s="10">
        <f t="shared" ref="D415:E415" si="169">D411+D412+D413+D414</f>
        <v>934398</v>
      </c>
      <c r="E415" s="10">
        <f t="shared" si="169"/>
        <v>445453</v>
      </c>
      <c r="F415" s="10">
        <f t="shared" ref="F415" si="170">F411+F412+F413+F414</f>
        <v>377629</v>
      </c>
    </row>
    <row r="416" spans="1:6" s="51" customFormat="1" ht="13.15" hidden="1" customHeight="1" x14ac:dyDescent="0.2">
      <c r="A416" s="140">
        <v>51</v>
      </c>
      <c r="B416" s="5">
        <v>632311700</v>
      </c>
      <c r="C416" s="13" t="s">
        <v>23</v>
      </c>
      <c r="D416" s="38">
        <v>0</v>
      </c>
      <c r="E416" s="38">
        <v>0</v>
      </c>
      <c r="F416" s="38">
        <v>0</v>
      </c>
    </row>
    <row r="417" spans="1:6" s="51" customFormat="1" ht="13.15" hidden="1" customHeight="1" x14ac:dyDescent="0.2">
      <c r="A417" s="140"/>
      <c r="B417" s="5">
        <v>632411700</v>
      </c>
      <c r="C417" s="13" t="s">
        <v>24</v>
      </c>
      <c r="D417" s="33">
        <v>0</v>
      </c>
      <c r="E417" s="33">
        <v>0</v>
      </c>
      <c r="F417" s="33">
        <v>0</v>
      </c>
    </row>
    <row r="418" spans="1:6" s="51" customFormat="1" ht="13.15" hidden="1" customHeight="1" x14ac:dyDescent="0.2">
      <c r="A418" s="140"/>
      <c r="B418" s="5" t="s">
        <v>15</v>
      </c>
      <c r="C418" s="13" t="s">
        <v>16</v>
      </c>
      <c r="D418" s="33">
        <v>0</v>
      </c>
      <c r="E418" s="33">
        <v>0</v>
      </c>
      <c r="F418" s="33">
        <v>0</v>
      </c>
    </row>
    <row r="419" spans="1:6" s="51" customFormat="1" ht="13.15" hidden="1" customHeight="1" x14ac:dyDescent="0.2">
      <c r="A419" s="140"/>
      <c r="B419" s="5" t="s">
        <v>17</v>
      </c>
      <c r="C419" s="13" t="s">
        <v>18</v>
      </c>
      <c r="D419" s="39">
        <v>0</v>
      </c>
      <c r="E419" s="39">
        <v>0</v>
      </c>
      <c r="F419" s="39">
        <v>0</v>
      </c>
    </row>
    <row r="420" spans="1:6" s="51" customFormat="1" ht="13.15" hidden="1" customHeight="1" x14ac:dyDescent="0.2">
      <c r="A420" s="140"/>
      <c r="B420" s="15" t="s">
        <v>26</v>
      </c>
      <c r="C420" s="14"/>
      <c r="D420" s="10">
        <f t="shared" ref="D420:E420" si="171">D416+D417+D418+D419</f>
        <v>0</v>
      </c>
      <c r="E420" s="10">
        <f t="shared" si="171"/>
        <v>0</v>
      </c>
      <c r="F420" s="10">
        <f t="shared" ref="F420" si="172">F416+F417+F418+F419</f>
        <v>0</v>
      </c>
    </row>
    <row r="421" spans="1:6" s="51" customFormat="1" ht="25.5" x14ac:dyDescent="0.2">
      <c r="A421" s="140">
        <v>559</v>
      </c>
      <c r="B421" s="104">
        <v>671110559</v>
      </c>
      <c r="C421" s="124" t="s">
        <v>30</v>
      </c>
      <c r="D421" s="122">
        <v>253749</v>
      </c>
      <c r="E421" s="122">
        <v>0</v>
      </c>
      <c r="F421" s="122">
        <v>0</v>
      </c>
    </row>
    <row r="422" spans="1:6" s="51" customFormat="1" ht="25.5" x14ac:dyDescent="0.2">
      <c r="A422" s="140"/>
      <c r="B422" s="104">
        <v>671210559</v>
      </c>
      <c r="C422" s="125" t="s">
        <v>124</v>
      </c>
      <c r="D422" s="123">
        <v>365000</v>
      </c>
      <c r="E422" s="123">
        <v>0</v>
      </c>
      <c r="F422" s="123">
        <v>0</v>
      </c>
    </row>
    <row r="423" spans="1:6" s="51" customFormat="1" ht="13.15" customHeight="1" x14ac:dyDescent="0.2">
      <c r="A423" s="140"/>
      <c r="B423" s="64" t="s">
        <v>32</v>
      </c>
      <c r="C423" s="14"/>
      <c r="D423" s="87">
        <f>D421+D422</f>
        <v>618749</v>
      </c>
      <c r="E423" s="87">
        <f t="shared" ref="E423:F423" si="173">E421+E422</f>
        <v>0</v>
      </c>
      <c r="F423" s="87">
        <f t="shared" si="173"/>
        <v>0</v>
      </c>
    </row>
    <row r="424" spans="1:6" s="51" customFormat="1" ht="25.5" x14ac:dyDescent="0.2">
      <c r="A424" s="141">
        <v>581</v>
      </c>
      <c r="B424" s="104">
        <v>632310581</v>
      </c>
      <c r="C424" s="120" t="s">
        <v>125</v>
      </c>
      <c r="D424" s="122">
        <v>23539</v>
      </c>
      <c r="E424" s="122">
        <v>23539</v>
      </c>
      <c r="F424" s="122">
        <v>0</v>
      </c>
    </row>
    <row r="425" spans="1:6" s="51" customFormat="1" ht="13.15" customHeight="1" x14ac:dyDescent="0.2">
      <c r="A425" s="142"/>
      <c r="B425" s="63">
        <v>632410581</v>
      </c>
      <c r="C425" s="14" t="s">
        <v>132</v>
      </c>
      <c r="D425" s="33">
        <v>2176276</v>
      </c>
      <c r="E425" s="33">
        <v>2486848</v>
      </c>
      <c r="F425" s="33">
        <v>14908</v>
      </c>
    </row>
    <row r="426" spans="1:6" s="51" customFormat="1" ht="13.15" customHeight="1" x14ac:dyDescent="0.2">
      <c r="A426" s="143"/>
      <c r="B426" s="15" t="s">
        <v>47</v>
      </c>
      <c r="C426" s="14"/>
      <c r="D426" s="10">
        <f>D425+D424</f>
        <v>2199815</v>
      </c>
      <c r="E426" s="10">
        <f t="shared" ref="E426:F426" si="174">E425+E424</f>
        <v>2510387</v>
      </c>
      <c r="F426" s="10">
        <f t="shared" si="174"/>
        <v>14908</v>
      </c>
    </row>
    <row r="427" spans="1:6" s="51" customFormat="1" ht="13.15" customHeight="1" x14ac:dyDescent="0.2">
      <c r="A427" s="60"/>
      <c r="B427" s="79"/>
      <c r="C427" s="79" t="s">
        <v>133</v>
      </c>
      <c r="D427" s="10">
        <f>D407+D410+D415+D420+D423+D426</f>
        <v>9006928</v>
      </c>
      <c r="E427" s="10">
        <f>E407+E410+E415+E420+E423+E426</f>
        <v>8530330</v>
      </c>
      <c r="F427" s="10">
        <f>F407+F410+F415+F420+F423+F426</f>
        <v>7253301</v>
      </c>
    </row>
    <row r="428" spans="1:6" ht="13.15" customHeight="1" x14ac:dyDescent="0.2">
      <c r="A428" s="146" t="s">
        <v>134</v>
      </c>
      <c r="B428" s="147"/>
      <c r="C428" s="147"/>
      <c r="D428" s="82"/>
      <c r="E428" s="82"/>
      <c r="F428" s="82"/>
    </row>
    <row r="429" spans="1:6" s="51" customFormat="1" ht="13.15" customHeight="1" x14ac:dyDescent="0.2">
      <c r="A429" s="140">
        <v>11</v>
      </c>
      <c r="B429" s="5">
        <v>671110011</v>
      </c>
      <c r="C429" s="6" t="s">
        <v>9</v>
      </c>
      <c r="D429" s="31">
        <v>1624100</v>
      </c>
      <c r="E429" s="31">
        <v>491100</v>
      </c>
      <c r="F429" s="31">
        <v>523400</v>
      </c>
    </row>
    <row r="430" spans="1:6" s="51" customFormat="1" ht="22.9" customHeight="1" x14ac:dyDescent="0.2">
      <c r="A430" s="140"/>
      <c r="B430" s="5">
        <v>671210011</v>
      </c>
      <c r="C430" s="6" t="s">
        <v>10</v>
      </c>
      <c r="D430" s="33">
        <v>3049334</v>
      </c>
      <c r="E430" s="33">
        <v>2481092</v>
      </c>
      <c r="F430" s="33">
        <v>2215000</v>
      </c>
    </row>
    <row r="431" spans="1:6" s="51" customFormat="1" ht="13.15" customHeight="1" x14ac:dyDescent="0.2">
      <c r="A431" s="140"/>
      <c r="B431" s="8" t="s">
        <v>12</v>
      </c>
      <c r="C431" s="9"/>
      <c r="D431" s="10">
        <f t="shared" ref="D431:E431" si="175">D429+D430</f>
        <v>4673434</v>
      </c>
      <c r="E431" s="10">
        <f t="shared" si="175"/>
        <v>2972192</v>
      </c>
      <c r="F431" s="10">
        <f t="shared" ref="F431" si="176">F429+F430</f>
        <v>2738400</v>
      </c>
    </row>
    <row r="432" spans="1:6" s="51" customFormat="1" ht="13.15" customHeight="1" x14ac:dyDescent="0.2">
      <c r="A432" s="140">
        <v>43</v>
      </c>
      <c r="B432" s="5">
        <v>642191200</v>
      </c>
      <c r="C432" s="11" t="s">
        <v>122</v>
      </c>
      <c r="D432" s="31">
        <v>22000</v>
      </c>
      <c r="E432" s="31">
        <v>22000</v>
      </c>
      <c r="F432" s="31">
        <v>22000</v>
      </c>
    </row>
    <row r="433" spans="1:6" s="51" customFormat="1" ht="13.15" customHeight="1" x14ac:dyDescent="0.2">
      <c r="A433" s="140"/>
      <c r="B433" s="5">
        <v>65148</v>
      </c>
      <c r="C433" s="11" t="s">
        <v>90</v>
      </c>
      <c r="D433" s="33">
        <v>168000</v>
      </c>
      <c r="E433" s="33">
        <v>180000</v>
      </c>
      <c r="F433" s="33">
        <v>190000</v>
      </c>
    </row>
    <row r="434" spans="1:6" s="51" customFormat="1" ht="13.15" customHeight="1" x14ac:dyDescent="0.2">
      <c r="A434" s="140"/>
      <c r="B434" s="5" t="s">
        <v>15</v>
      </c>
      <c r="C434" s="6" t="s">
        <v>16</v>
      </c>
      <c r="D434" s="33">
        <v>167467</v>
      </c>
      <c r="E434" s="33">
        <v>149637</v>
      </c>
      <c r="F434" s="33">
        <v>143807</v>
      </c>
    </row>
    <row r="435" spans="1:6" s="51" customFormat="1" ht="13.15" customHeight="1" x14ac:dyDescent="0.2">
      <c r="A435" s="140"/>
      <c r="B435" s="5" t="s">
        <v>17</v>
      </c>
      <c r="C435" s="6" t="s">
        <v>18</v>
      </c>
      <c r="D435" s="33">
        <v>-149637</v>
      </c>
      <c r="E435" s="33">
        <v>-143807</v>
      </c>
      <c r="F435" s="33">
        <v>-147977</v>
      </c>
    </row>
    <row r="436" spans="1:6" s="51" customFormat="1" ht="13.15" customHeight="1" x14ac:dyDescent="0.2">
      <c r="A436" s="140"/>
      <c r="B436" s="8" t="s">
        <v>22</v>
      </c>
      <c r="C436" s="12"/>
      <c r="D436" s="10">
        <f t="shared" ref="D436:E436" si="177">D432+D433+D434+D435</f>
        <v>207830</v>
      </c>
      <c r="E436" s="10">
        <f t="shared" si="177"/>
        <v>207830</v>
      </c>
      <c r="F436" s="10">
        <f t="shared" ref="F436" si="178">F432+F433+F434+F435</f>
        <v>207830</v>
      </c>
    </row>
    <row r="437" spans="1:6" s="51" customFormat="1" ht="13.15" customHeight="1" x14ac:dyDescent="0.2">
      <c r="A437" s="140">
        <v>52</v>
      </c>
      <c r="B437" s="5">
        <v>6342</v>
      </c>
      <c r="C437" s="14" t="s">
        <v>135</v>
      </c>
      <c r="D437" s="7">
        <v>130000</v>
      </c>
      <c r="E437" s="7">
        <v>0</v>
      </c>
      <c r="F437" s="7">
        <v>0</v>
      </c>
    </row>
    <row r="438" spans="1:6" s="51" customFormat="1" ht="13.15" customHeight="1" x14ac:dyDescent="0.2">
      <c r="A438" s="140"/>
      <c r="B438" s="5" t="s">
        <v>15</v>
      </c>
      <c r="C438" s="6" t="s">
        <v>16</v>
      </c>
      <c r="D438" s="7">
        <v>0</v>
      </c>
      <c r="E438" s="7">
        <v>0</v>
      </c>
      <c r="F438" s="7">
        <v>0</v>
      </c>
    </row>
    <row r="439" spans="1:6" s="51" customFormat="1" ht="13.15" customHeight="1" x14ac:dyDescent="0.2">
      <c r="A439" s="140"/>
      <c r="B439" s="5" t="s">
        <v>17</v>
      </c>
      <c r="C439" s="6" t="s">
        <v>18</v>
      </c>
      <c r="D439" s="7">
        <v>0</v>
      </c>
      <c r="E439" s="7">
        <v>0</v>
      </c>
      <c r="F439" s="7">
        <v>0</v>
      </c>
    </row>
    <row r="440" spans="1:6" s="51" customFormat="1" ht="13.15" customHeight="1" x14ac:dyDescent="0.2">
      <c r="A440" s="140"/>
      <c r="B440" s="15" t="s">
        <v>29</v>
      </c>
      <c r="C440" s="14"/>
      <c r="D440" s="10">
        <f t="shared" ref="D440:E440" si="179">D437+D438+D439</f>
        <v>130000</v>
      </c>
      <c r="E440" s="10">
        <f t="shared" si="179"/>
        <v>0</v>
      </c>
      <c r="F440" s="10">
        <f t="shared" ref="F440" si="180">F437+F438+F439</f>
        <v>0</v>
      </c>
    </row>
    <row r="441" spans="1:6" s="51" customFormat="1" ht="27" hidden="1" customHeight="1" x14ac:dyDescent="0.2">
      <c r="A441" s="141"/>
      <c r="B441" s="5">
        <v>632315762</v>
      </c>
      <c r="C441" s="19" t="s">
        <v>42</v>
      </c>
      <c r="D441" s="7">
        <v>0</v>
      </c>
      <c r="E441" s="7">
        <v>0</v>
      </c>
      <c r="F441" s="7">
        <v>0</v>
      </c>
    </row>
    <row r="442" spans="1:6" s="51" customFormat="1" ht="25.15" hidden="1" customHeight="1" x14ac:dyDescent="0.2">
      <c r="A442" s="142"/>
      <c r="B442" s="5">
        <v>632415762</v>
      </c>
      <c r="C442" s="19" t="s">
        <v>43</v>
      </c>
      <c r="D442" s="7">
        <v>0</v>
      </c>
      <c r="E442" s="7">
        <v>0</v>
      </c>
      <c r="F442" s="7">
        <v>0</v>
      </c>
    </row>
    <row r="443" spans="1:6" ht="13.15" hidden="1" customHeight="1" x14ac:dyDescent="0.2">
      <c r="A443" s="142"/>
      <c r="B443" s="15" t="s">
        <v>44</v>
      </c>
      <c r="C443" s="14"/>
      <c r="D443" s="10">
        <f t="shared" ref="D443:E443" si="181">D441+D442</f>
        <v>0</v>
      </c>
      <c r="E443" s="10">
        <f t="shared" si="181"/>
        <v>0</v>
      </c>
      <c r="F443" s="10">
        <f t="shared" ref="F443" si="182">F441+F442</f>
        <v>0</v>
      </c>
    </row>
    <row r="444" spans="1:6" ht="13.15" customHeight="1" x14ac:dyDescent="0.2">
      <c r="A444" s="143"/>
      <c r="B444" s="79"/>
      <c r="C444" s="79" t="s">
        <v>136</v>
      </c>
      <c r="D444" s="45">
        <f t="shared" ref="D444:E444" si="183">D431+D436+D440+D443</f>
        <v>5011264</v>
      </c>
      <c r="E444" s="45">
        <f t="shared" si="183"/>
        <v>3180022</v>
      </c>
      <c r="F444" s="45">
        <f t="shared" ref="F444" si="184">F431+F436+F440+F443</f>
        <v>2946230</v>
      </c>
    </row>
    <row r="445" spans="1:6" ht="13.15" customHeight="1" x14ac:dyDescent="0.2">
      <c r="A445" s="144"/>
      <c r="B445" s="144"/>
      <c r="C445" s="144"/>
      <c r="D445" s="46"/>
      <c r="E445" s="46"/>
      <c r="F445" s="46"/>
    </row>
    <row r="446" spans="1:6" ht="13.15" customHeight="1" x14ac:dyDescent="0.2">
      <c r="A446" s="145" t="s">
        <v>137</v>
      </c>
      <c r="B446" s="145"/>
      <c r="C446" s="145"/>
      <c r="D446" s="71">
        <f>D63+D68+D77+D86+D109+D123+D143+D186+D215+D247+D291+D320+D339+D374+D402+D427+D444</f>
        <v>1559364543</v>
      </c>
      <c r="E446" s="71">
        <f>E63+E68+E77+E86+E109+E123+E143+E186+E215+E247+E291+E320+E339+E374+E402+E427+E444</f>
        <v>1715225625</v>
      </c>
      <c r="F446" s="71">
        <f>F63+F68+F77+F86+F109+F123+F143+F186+F215+F247+F291+F320+F339+F374+F402+F427+F444</f>
        <v>1750221824</v>
      </c>
    </row>
    <row r="447" spans="1:6" ht="13.15" customHeight="1" x14ac:dyDescent="0.2">
      <c r="A447" s="23"/>
      <c r="B447" s="23"/>
      <c r="C447" s="23"/>
      <c r="D447" s="24"/>
      <c r="E447" s="24"/>
      <c r="F447" s="24"/>
    </row>
    <row r="448" spans="1:6" ht="13.15" customHeight="1" x14ac:dyDescent="0.2">
      <c r="B448" s="25"/>
      <c r="C448" s="25"/>
      <c r="D448" s="68"/>
      <c r="E448" s="68"/>
      <c r="F448" s="68"/>
    </row>
    <row r="449" spans="1:6" ht="13.15" customHeight="1" x14ac:dyDescent="0.2">
      <c r="A449" s="138"/>
      <c r="B449" s="138"/>
      <c r="C449" s="138"/>
      <c r="D449" s="25"/>
      <c r="E449" s="25"/>
      <c r="F449" s="25"/>
    </row>
    <row r="450" spans="1:6" ht="13.15" customHeight="1" x14ac:dyDescent="0.2">
      <c r="B450" s="139"/>
      <c r="C450" s="139"/>
    </row>
    <row r="451" spans="1:6" ht="12.75" x14ac:dyDescent="0.2">
      <c r="A451" s="77"/>
      <c r="B451" s="1"/>
      <c r="C451" s="1"/>
    </row>
    <row r="452" spans="1:6" ht="13.15" customHeight="1" x14ac:dyDescent="0.2">
      <c r="A452" s="77"/>
    </row>
    <row r="453" spans="1:6" ht="13.15" customHeight="1" x14ac:dyDescent="0.2">
      <c r="A453" s="77"/>
      <c r="B453" s="1"/>
      <c r="C453" s="1"/>
      <c r="D453" s="50"/>
      <c r="E453" s="50"/>
      <c r="F453" s="50"/>
    </row>
    <row r="454" spans="1:6" ht="13.15" customHeight="1" x14ac:dyDescent="0.2">
      <c r="A454" s="77"/>
      <c r="B454" s="1"/>
      <c r="C454" s="1"/>
      <c r="D454" s="1"/>
      <c r="E454" s="1"/>
      <c r="F454" s="1"/>
    </row>
    <row r="455" spans="1:6" ht="13.15" customHeight="1" x14ac:dyDescent="0.2">
      <c r="A455" s="77"/>
      <c r="B455" s="1"/>
      <c r="C455" s="1"/>
      <c r="D455" s="1"/>
      <c r="E455" s="1"/>
      <c r="F455" s="1"/>
    </row>
    <row r="456" spans="1:6" ht="13.15" customHeight="1" x14ac:dyDescent="0.2">
      <c r="A456" s="77"/>
      <c r="B456" s="1"/>
      <c r="C456" s="1"/>
      <c r="D456" s="1"/>
      <c r="E456" s="1"/>
      <c r="F456" s="1"/>
    </row>
    <row r="457" spans="1:6" ht="13.15" customHeight="1" x14ac:dyDescent="0.2">
      <c r="A457" s="77"/>
      <c r="B457" s="1"/>
      <c r="C457" s="1"/>
      <c r="D457" s="1"/>
      <c r="E457" s="1"/>
      <c r="F457" s="1"/>
    </row>
    <row r="458" spans="1:6" ht="13.15" customHeight="1" x14ac:dyDescent="0.2">
      <c r="A458" s="77"/>
      <c r="B458" s="1"/>
      <c r="C458" s="1"/>
      <c r="D458" s="1"/>
      <c r="E458" s="1"/>
      <c r="F458" s="1"/>
    </row>
  </sheetData>
  <mergeCells count="125">
    <mergeCell ref="A51:A54"/>
    <mergeCell ref="A55:A58"/>
    <mergeCell ref="A64:C64"/>
    <mergeCell ref="A42:A44"/>
    <mergeCell ref="A45:A47"/>
    <mergeCell ref="A48:A50"/>
    <mergeCell ref="A1:F1"/>
    <mergeCell ref="A17:A21"/>
    <mergeCell ref="A22:A27"/>
    <mergeCell ref="A28:A32"/>
    <mergeCell ref="A33:A35"/>
    <mergeCell ref="A36:A38"/>
    <mergeCell ref="A39:A41"/>
    <mergeCell ref="A4:C4"/>
    <mergeCell ref="A5:C5"/>
    <mergeCell ref="A6:A9"/>
    <mergeCell ref="A10:A12"/>
    <mergeCell ref="A13:A16"/>
    <mergeCell ref="A59:A62"/>
    <mergeCell ref="A135:A136"/>
    <mergeCell ref="A137:A143"/>
    <mergeCell ref="A144:C144"/>
    <mergeCell ref="A145:A148"/>
    <mergeCell ref="A149:A151"/>
    <mergeCell ref="A65:A68"/>
    <mergeCell ref="A69:C69"/>
    <mergeCell ref="A70:A72"/>
    <mergeCell ref="A73:A74"/>
    <mergeCell ref="A75:A77"/>
    <mergeCell ref="A78:C78"/>
    <mergeCell ref="A110:C110"/>
    <mergeCell ref="A111:A113"/>
    <mergeCell ref="A114:A118"/>
    <mergeCell ref="A119:A123"/>
    <mergeCell ref="A124:C124"/>
    <mergeCell ref="A125:A134"/>
    <mergeCell ref="A79:A81"/>
    <mergeCell ref="A82:A86"/>
    <mergeCell ref="A87:C87"/>
    <mergeCell ref="A88:A95"/>
    <mergeCell ref="A96:A104"/>
    <mergeCell ref="A105:A109"/>
    <mergeCell ref="A152:A156"/>
    <mergeCell ref="A209:A211"/>
    <mergeCell ref="A212:A215"/>
    <mergeCell ref="A216:C216"/>
    <mergeCell ref="A217:A220"/>
    <mergeCell ref="A221:A223"/>
    <mergeCell ref="A224:A228"/>
    <mergeCell ref="A187:C187"/>
    <mergeCell ref="A188:A190"/>
    <mergeCell ref="A191:A193"/>
    <mergeCell ref="A194:A198"/>
    <mergeCell ref="A199:A203"/>
    <mergeCell ref="A204:A208"/>
    <mergeCell ref="A179:A182"/>
    <mergeCell ref="A183:A185"/>
    <mergeCell ref="A157:A163"/>
    <mergeCell ref="A164:A168"/>
    <mergeCell ref="A169:A173"/>
    <mergeCell ref="A174:A176"/>
    <mergeCell ref="A177:A178"/>
    <mergeCell ref="A249:A252"/>
    <mergeCell ref="A253:A255"/>
    <mergeCell ref="A256:A260"/>
    <mergeCell ref="A261:A268"/>
    <mergeCell ref="A269:A273"/>
    <mergeCell ref="A274:A277"/>
    <mergeCell ref="A229:A232"/>
    <mergeCell ref="A233:A236"/>
    <mergeCell ref="A237:A239"/>
    <mergeCell ref="A240:A242"/>
    <mergeCell ref="A243:A247"/>
    <mergeCell ref="A248:C248"/>
    <mergeCell ref="A296:A299"/>
    <mergeCell ref="A300:A305"/>
    <mergeCell ref="A306:A310"/>
    <mergeCell ref="A311:A314"/>
    <mergeCell ref="A315:A317"/>
    <mergeCell ref="A318:A320"/>
    <mergeCell ref="A278:A280"/>
    <mergeCell ref="A281:A283"/>
    <mergeCell ref="A284:A286"/>
    <mergeCell ref="A287:A290"/>
    <mergeCell ref="A292:C292"/>
    <mergeCell ref="A293:A295"/>
    <mergeCell ref="A341:A343"/>
    <mergeCell ref="A344:A346"/>
    <mergeCell ref="A347:A350"/>
    <mergeCell ref="A351:A355"/>
    <mergeCell ref="A361:A364"/>
    <mergeCell ref="A365:A367"/>
    <mergeCell ref="A321:C321"/>
    <mergeCell ref="A322:A323"/>
    <mergeCell ref="A324:A331"/>
    <mergeCell ref="A332:A335"/>
    <mergeCell ref="A336:A339"/>
    <mergeCell ref="A340:C340"/>
    <mergeCell ref="A356:A360"/>
    <mergeCell ref="A386:A391"/>
    <mergeCell ref="A392:A396"/>
    <mergeCell ref="A397:A399"/>
    <mergeCell ref="A400:A401"/>
    <mergeCell ref="A403:C403"/>
    <mergeCell ref="A404:A407"/>
    <mergeCell ref="A368:A370"/>
    <mergeCell ref="A371:A373"/>
    <mergeCell ref="A375:C375"/>
    <mergeCell ref="A376:A378"/>
    <mergeCell ref="A379:A381"/>
    <mergeCell ref="A382:A385"/>
    <mergeCell ref="A449:C449"/>
    <mergeCell ref="B450:C450"/>
    <mergeCell ref="A429:A431"/>
    <mergeCell ref="A432:A436"/>
    <mergeCell ref="A437:A440"/>
    <mergeCell ref="A441:A444"/>
    <mergeCell ref="A445:C445"/>
    <mergeCell ref="A446:C446"/>
    <mergeCell ref="A408:A410"/>
    <mergeCell ref="A411:A415"/>
    <mergeCell ref="A416:A420"/>
    <mergeCell ref="A421:A423"/>
    <mergeCell ref="A428:C428"/>
    <mergeCell ref="A424:A426"/>
  </mergeCells>
  <pageMargins left="0.31496062992125984" right="0.19685039370078741" top="0.23622047244094491" bottom="0.39370078740157483" header="0.23622047244094491" footer="0.19685039370078741"/>
  <pageSetup paperSize="9" scale="70" orientation="portrait" r:id="rId1"/>
  <headerFooter alignWithMargins="0">
    <oddFooter>&amp;C&amp;P</oddFooter>
  </headerFooter>
  <rowBreaks count="5" manualBreakCount="5">
    <brk id="68" max="5" man="1"/>
    <brk id="143" max="5" man="1"/>
    <brk id="215" max="5" man="1"/>
    <brk id="291" max="5" man="1"/>
    <brk id="37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R15" sqref="R15"/>
    </sheetView>
  </sheetViews>
  <sheetFormatPr defaultRowHeight="12.75" x14ac:dyDescent="0.2"/>
  <cols>
    <col min="1" max="1" width="8.85546875" customWidth="1"/>
    <col min="2" max="2" width="13.5703125" customWidth="1"/>
    <col min="3" max="3" width="64.5703125" customWidth="1"/>
    <col min="4" max="4" width="15.85546875" bestFit="1" customWidth="1"/>
    <col min="5" max="6" width="13.7109375" bestFit="1" customWidth="1"/>
  </cols>
  <sheetData>
    <row r="1" spans="1:6" ht="25.5" x14ac:dyDescent="0.2">
      <c r="A1" s="3" t="s">
        <v>1</v>
      </c>
      <c r="B1" s="3" t="s">
        <v>2</v>
      </c>
      <c r="C1" s="3" t="s">
        <v>3</v>
      </c>
      <c r="D1" s="59" t="s">
        <v>4</v>
      </c>
      <c r="E1" s="59" t="s">
        <v>5</v>
      </c>
      <c r="F1" s="59" t="s">
        <v>6</v>
      </c>
    </row>
    <row r="2" spans="1:6" x14ac:dyDescent="0.2">
      <c r="A2" s="154" t="s">
        <v>108</v>
      </c>
      <c r="B2" s="155"/>
      <c r="C2" s="155"/>
      <c r="D2" s="82"/>
      <c r="E2" s="82"/>
      <c r="F2" s="82"/>
    </row>
    <row r="3" spans="1:6" x14ac:dyDescent="0.2">
      <c r="A3" s="140">
        <v>11</v>
      </c>
      <c r="B3" s="5">
        <v>671110011</v>
      </c>
      <c r="C3" s="6" t="s">
        <v>9</v>
      </c>
      <c r="D3" s="7">
        <v>331807</v>
      </c>
      <c r="E3" s="7">
        <v>120524</v>
      </c>
      <c r="F3" s="7">
        <v>331807</v>
      </c>
    </row>
    <row r="4" spans="1:6" ht="25.5" x14ac:dyDescent="0.2">
      <c r="A4" s="140"/>
      <c r="B4" s="5">
        <v>671210011</v>
      </c>
      <c r="C4" s="6" t="s">
        <v>10</v>
      </c>
      <c r="D4" s="113">
        <v>6114551</v>
      </c>
      <c r="E4" s="113">
        <v>3521599</v>
      </c>
      <c r="F4" s="113"/>
    </row>
    <row r="5" spans="1:6" ht="25.5" x14ac:dyDescent="0.2">
      <c r="A5" s="140"/>
      <c r="B5" s="5">
        <v>671410011</v>
      </c>
      <c r="C5" s="6" t="s">
        <v>11</v>
      </c>
      <c r="D5" s="7">
        <v>1459951</v>
      </c>
      <c r="E5" s="7">
        <v>1459951</v>
      </c>
      <c r="F5" s="7">
        <v>1459951</v>
      </c>
    </row>
    <row r="6" spans="1:6" x14ac:dyDescent="0.2">
      <c r="A6" s="140"/>
      <c r="B6" s="8" t="s">
        <v>12</v>
      </c>
      <c r="C6" s="9"/>
      <c r="D6" s="10">
        <f>SUM(D3+D4+D5)</f>
        <v>7906309</v>
      </c>
      <c r="E6" s="10">
        <f>SUM(E3+E4+E5)</f>
        <v>5102074</v>
      </c>
      <c r="F6" s="10">
        <f t="shared" ref="F6" si="0">SUM(F3+F5)</f>
        <v>1791758</v>
      </c>
    </row>
    <row r="7" spans="1:6" x14ac:dyDescent="0.2">
      <c r="A7" s="140">
        <v>12</v>
      </c>
      <c r="B7" s="5">
        <v>671110012</v>
      </c>
      <c r="C7" s="6" t="s">
        <v>9</v>
      </c>
      <c r="D7" s="7">
        <v>63965</v>
      </c>
      <c r="E7" s="7">
        <v>46100</v>
      </c>
      <c r="F7" s="7">
        <v>34799</v>
      </c>
    </row>
    <row r="8" spans="1:6" ht="25.5" x14ac:dyDescent="0.2">
      <c r="A8" s="140"/>
      <c r="B8" s="5">
        <v>671210012</v>
      </c>
      <c r="C8" s="6" t="s">
        <v>10</v>
      </c>
      <c r="D8" s="7">
        <v>1765993</v>
      </c>
      <c r="E8" s="7">
        <v>2091525</v>
      </c>
      <c r="F8" s="7">
        <v>4182450</v>
      </c>
    </row>
    <row r="9" spans="1:6" x14ac:dyDescent="0.2">
      <c r="A9" s="140"/>
      <c r="B9" s="8" t="s">
        <v>13</v>
      </c>
      <c r="C9" s="9"/>
      <c r="D9" s="10">
        <f t="shared" ref="D9:F9" si="1">D7+D8</f>
        <v>1829958</v>
      </c>
      <c r="E9" s="10">
        <f t="shared" si="1"/>
        <v>2137625</v>
      </c>
      <c r="F9" s="10">
        <f t="shared" si="1"/>
        <v>4217249</v>
      </c>
    </row>
    <row r="10" spans="1:6" x14ac:dyDescent="0.2">
      <c r="A10" s="141">
        <v>31</v>
      </c>
      <c r="B10" s="5">
        <v>641430031</v>
      </c>
      <c r="C10" s="5" t="s">
        <v>64</v>
      </c>
      <c r="D10" s="7">
        <v>3100</v>
      </c>
      <c r="E10" s="7">
        <v>3100</v>
      </c>
      <c r="F10" s="7">
        <v>3100</v>
      </c>
    </row>
    <row r="11" spans="1:6" x14ac:dyDescent="0.2">
      <c r="A11" s="142"/>
      <c r="B11" s="5">
        <v>6615</v>
      </c>
      <c r="C11" s="6" t="s">
        <v>14</v>
      </c>
      <c r="D11" s="7">
        <v>15000</v>
      </c>
      <c r="E11" s="7">
        <v>25000</v>
      </c>
      <c r="F11" s="7"/>
    </row>
    <row r="12" spans="1:6" x14ac:dyDescent="0.2">
      <c r="A12" s="142"/>
      <c r="B12" s="5" t="s">
        <v>15</v>
      </c>
      <c r="C12" s="6" t="s">
        <v>16</v>
      </c>
      <c r="D12" s="7">
        <v>38448</v>
      </c>
      <c r="E12" s="7">
        <v>26548</v>
      </c>
      <c r="F12" s="7">
        <v>54648</v>
      </c>
    </row>
    <row r="13" spans="1:6" x14ac:dyDescent="0.2">
      <c r="A13" s="142"/>
      <c r="B13" s="5" t="s">
        <v>17</v>
      </c>
      <c r="C13" s="6" t="s">
        <v>18</v>
      </c>
      <c r="D13" s="7">
        <v>-26548</v>
      </c>
      <c r="E13" s="7">
        <v>-54648</v>
      </c>
      <c r="F13" s="7">
        <v>-57748</v>
      </c>
    </row>
    <row r="14" spans="1:6" x14ac:dyDescent="0.2">
      <c r="A14" s="143"/>
      <c r="B14" s="15" t="s">
        <v>19</v>
      </c>
      <c r="C14" s="14"/>
      <c r="D14" s="10">
        <f>SUM(D10:D13)</f>
        <v>30000</v>
      </c>
      <c r="E14" s="10">
        <f>SUM(E10:E13)</f>
        <v>0</v>
      </c>
      <c r="F14" s="10">
        <f>SUM(F10:F13)</f>
        <v>0</v>
      </c>
    </row>
    <row r="15" spans="1:6" x14ac:dyDescent="0.2">
      <c r="A15" s="140">
        <v>43</v>
      </c>
      <c r="B15" s="6">
        <v>641430043</v>
      </c>
      <c r="C15" s="11" t="s">
        <v>109</v>
      </c>
      <c r="D15" s="7">
        <v>3000</v>
      </c>
      <c r="E15" s="7">
        <v>3000</v>
      </c>
      <c r="F15" s="7">
        <v>3000</v>
      </c>
    </row>
    <row r="16" spans="1:6" x14ac:dyDescent="0.2">
      <c r="A16" s="140"/>
      <c r="B16" s="6">
        <v>641510043</v>
      </c>
      <c r="C16" s="11" t="s">
        <v>110</v>
      </c>
      <c r="D16" s="7"/>
      <c r="E16" s="7"/>
      <c r="F16" s="7"/>
    </row>
    <row r="17" spans="1:6" x14ac:dyDescent="0.2">
      <c r="A17" s="140"/>
      <c r="B17" s="6">
        <v>642140043</v>
      </c>
      <c r="C17" s="11" t="s">
        <v>101</v>
      </c>
      <c r="D17" s="7">
        <v>2000000</v>
      </c>
      <c r="E17" s="7">
        <v>2000000</v>
      </c>
      <c r="F17" s="7">
        <v>2000000</v>
      </c>
    </row>
    <row r="18" spans="1:6" x14ac:dyDescent="0.2">
      <c r="A18" s="140"/>
      <c r="B18" s="5">
        <v>65148</v>
      </c>
      <c r="C18" s="5" t="s">
        <v>90</v>
      </c>
      <c r="D18" s="7">
        <v>3400000</v>
      </c>
      <c r="E18" s="7">
        <v>3500000</v>
      </c>
      <c r="F18" s="7">
        <v>3500000</v>
      </c>
    </row>
    <row r="19" spans="1:6" x14ac:dyDescent="0.2">
      <c r="A19" s="140"/>
      <c r="B19" s="5">
        <v>683110043</v>
      </c>
      <c r="C19" s="5" t="s">
        <v>74</v>
      </c>
      <c r="D19" s="7">
        <v>5000</v>
      </c>
      <c r="E19" s="7">
        <v>5000</v>
      </c>
      <c r="F19" s="7">
        <v>5000</v>
      </c>
    </row>
    <row r="20" spans="1:6" x14ac:dyDescent="0.2">
      <c r="A20" s="140"/>
      <c r="B20" s="5" t="s">
        <v>15</v>
      </c>
      <c r="C20" s="6" t="s">
        <v>16</v>
      </c>
      <c r="D20" s="7">
        <v>2971041</v>
      </c>
      <c r="E20" s="7">
        <v>1028772</v>
      </c>
      <c r="F20" s="7">
        <v>1617069</v>
      </c>
    </row>
    <row r="21" spans="1:6" x14ac:dyDescent="0.2">
      <c r="A21" s="140"/>
      <c r="B21" s="5" t="s">
        <v>17</v>
      </c>
      <c r="C21" s="6" t="s">
        <v>18</v>
      </c>
      <c r="D21" s="7">
        <v>-1028772</v>
      </c>
      <c r="E21" s="7">
        <v>-1617069</v>
      </c>
      <c r="F21" s="7">
        <v>-1779855</v>
      </c>
    </row>
    <row r="22" spans="1:6" x14ac:dyDescent="0.2">
      <c r="A22" s="140"/>
      <c r="B22" s="8" t="s">
        <v>22</v>
      </c>
      <c r="C22" s="11"/>
      <c r="D22" s="10">
        <f>D15+D16+D17+D18+D19+D20+D21</f>
        <v>7350269</v>
      </c>
      <c r="E22" s="10">
        <f t="shared" ref="E22:F22" si="2">E15+E16+E17+E18+E19+E20+E21</f>
        <v>4919703</v>
      </c>
      <c r="F22" s="10">
        <f t="shared" si="2"/>
        <v>5345214</v>
      </c>
    </row>
    <row r="23" spans="1:6" x14ac:dyDescent="0.2">
      <c r="A23" s="140">
        <v>51</v>
      </c>
      <c r="B23" s="5">
        <v>632311700</v>
      </c>
      <c r="C23" s="13" t="s">
        <v>23</v>
      </c>
      <c r="D23" s="7">
        <v>10570</v>
      </c>
      <c r="E23" s="7">
        <v>10570</v>
      </c>
      <c r="F23" s="7">
        <v>10570</v>
      </c>
    </row>
    <row r="24" spans="1:6" x14ac:dyDescent="0.2">
      <c r="A24" s="140"/>
      <c r="B24" s="5">
        <v>632411700</v>
      </c>
      <c r="C24" s="13" t="s">
        <v>24</v>
      </c>
      <c r="D24" s="7">
        <v>9776</v>
      </c>
      <c r="E24" s="7">
        <v>9776</v>
      </c>
      <c r="F24" s="7">
        <v>9776</v>
      </c>
    </row>
    <row r="25" spans="1:6" x14ac:dyDescent="0.2">
      <c r="A25" s="140"/>
      <c r="B25" s="5" t="s">
        <v>15</v>
      </c>
      <c r="C25" s="6" t="s">
        <v>16</v>
      </c>
      <c r="D25" s="7">
        <v>5628</v>
      </c>
      <c r="E25" s="7">
        <v>5628</v>
      </c>
      <c r="F25" s="7">
        <v>5628</v>
      </c>
    </row>
    <row r="26" spans="1:6" x14ac:dyDescent="0.2">
      <c r="A26" s="140"/>
      <c r="B26" s="5" t="s">
        <v>17</v>
      </c>
      <c r="C26" s="6" t="s">
        <v>18</v>
      </c>
      <c r="D26" s="7">
        <v>-5628</v>
      </c>
      <c r="E26" s="7">
        <v>-5628</v>
      </c>
      <c r="F26" s="7">
        <v>-5628</v>
      </c>
    </row>
    <row r="27" spans="1:6" x14ac:dyDescent="0.2">
      <c r="A27" s="140"/>
      <c r="B27" s="15" t="s">
        <v>26</v>
      </c>
      <c r="C27" s="14"/>
      <c r="D27" s="10">
        <f t="shared" ref="D27:F27" si="3">D23+D24+D25+D26</f>
        <v>20346</v>
      </c>
      <c r="E27" s="10">
        <f t="shared" si="3"/>
        <v>20346</v>
      </c>
      <c r="F27" s="10">
        <f t="shared" si="3"/>
        <v>20346</v>
      </c>
    </row>
    <row r="28" spans="1:6" ht="25.5" x14ac:dyDescent="0.2">
      <c r="A28" s="140">
        <v>52</v>
      </c>
      <c r="B28" s="5">
        <v>6394</v>
      </c>
      <c r="C28" s="6" t="s">
        <v>93</v>
      </c>
      <c r="D28" s="7">
        <v>2000000</v>
      </c>
      <c r="E28" s="7">
        <v>2000000</v>
      </c>
      <c r="F28" s="7">
        <v>1000000</v>
      </c>
    </row>
    <row r="29" spans="1:6" x14ac:dyDescent="0.2">
      <c r="A29" s="140"/>
      <c r="B29" s="5" t="s">
        <v>15</v>
      </c>
      <c r="C29" s="6" t="s">
        <v>16</v>
      </c>
      <c r="D29" s="7"/>
      <c r="E29" s="7"/>
      <c r="F29" s="7"/>
    </row>
    <row r="30" spans="1:6" x14ac:dyDescent="0.2">
      <c r="A30" s="140"/>
      <c r="B30" s="5" t="s">
        <v>17</v>
      </c>
      <c r="C30" s="6" t="s">
        <v>18</v>
      </c>
      <c r="D30" s="7"/>
      <c r="E30" s="7"/>
      <c r="F30" s="7"/>
    </row>
    <row r="31" spans="1:6" x14ac:dyDescent="0.2">
      <c r="A31" s="140"/>
      <c r="B31" s="15" t="s">
        <v>29</v>
      </c>
      <c r="C31" s="14"/>
      <c r="D31" s="10">
        <f t="shared" ref="D31:E31" si="4">SUM(D28:D30)</f>
        <v>2000000</v>
      </c>
      <c r="E31" s="10">
        <f t="shared" si="4"/>
        <v>2000000</v>
      </c>
      <c r="F31" s="10">
        <f t="shared" ref="F31" si="5">SUM(F28:F30)</f>
        <v>1000000</v>
      </c>
    </row>
    <row r="32" spans="1:6" x14ac:dyDescent="0.2">
      <c r="A32" s="140">
        <v>559</v>
      </c>
      <c r="B32" s="5">
        <v>671110559</v>
      </c>
      <c r="C32" s="14" t="s">
        <v>30</v>
      </c>
      <c r="D32" s="7">
        <v>89943</v>
      </c>
      <c r="E32" s="7">
        <v>89943</v>
      </c>
      <c r="F32" s="7">
        <v>44393</v>
      </c>
    </row>
    <row r="33" spans="1:6" x14ac:dyDescent="0.2">
      <c r="A33" s="140"/>
      <c r="B33" s="5">
        <v>671210559</v>
      </c>
      <c r="C33" s="14" t="s">
        <v>94</v>
      </c>
      <c r="D33" s="7">
        <v>103444</v>
      </c>
      <c r="E33" s="7">
        <v>61188</v>
      </c>
      <c r="F33" s="7">
        <v>142444</v>
      </c>
    </row>
    <row r="34" spans="1:6" x14ac:dyDescent="0.2">
      <c r="A34" s="140"/>
      <c r="B34" s="15" t="s">
        <v>32</v>
      </c>
      <c r="C34" s="14"/>
      <c r="D34" s="10">
        <f>D32+D33</f>
        <v>193387</v>
      </c>
      <c r="E34" s="10">
        <f>E32+E33</f>
        <v>151131</v>
      </c>
      <c r="F34" s="10">
        <f>F32+F33</f>
        <v>186837</v>
      </c>
    </row>
    <row r="35" spans="1:6" x14ac:dyDescent="0.2">
      <c r="A35" s="140">
        <v>562</v>
      </c>
      <c r="B35" s="5">
        <v>632310562</v>
      </c>
      <c r="C35" s="14" t="s">
        <v>33</v>
      </c>
      <c r="D35" s="7">
        <v>333900</v>
      </c>
      <c r="E35" s="7">
        <v>284250</v>
      </c>
      <c r="F35" s="7">
        <v>221850</v>
      </c>
    </row>
    <row r="36" spans="1:6" x14ac:dyDescent="0.2">
      <c r="A36" s="140"/>
      <c r="B36" s="5">
        <v>632410562</v>
      </c>
      <c r="C36" s="14" t="s">
        <v>34</v>
      </c>
      <c r="D36" s="7">
        <v>12000000</v>
      </c>
      <c r="E36" s="7">
        <v>15000000</v>
      </c>
      <c r="F36" s="7">
        <v>23700550</v>
      </c>
    </row>
    <row r="37" spans="1:6" x14ac:dyDescent="0.2">
      <c r="A37" s="140"/>
      <c r="B37" s="15" t="s">
        <v>35</v>
      </c>
      <c r="C37" s="14"/>
      <c r="D37" s="10">
        <f t="shared" ref="D37" si="6">D35+D36</f>
        <v>12333900</v>
      </c>
      <c r="E37" s="10">
        <f>E35+E36</f>
        <v>15284250</v>
      </c>
      <c r="F37" s="10">
        <f t="shared" ref="F37" si="7">F35+F36</f>
        <v>23922400</v>
      </c>
    </row>
    <row r="38" spans="1:6" x14ac:dyDescent="0.2">
      <c r="A38" s="140">
        <v>581</v>
      </c>
      <c r="B38" s="5">
        <v>632310581</v>
      </c>
      <c r="C38" s="14" t="s">
        <v>45</v>
      </c>
      <c r="D38" s="7"/>
      <c r="E38" s="7"/>
      <c r="F38" s="7"/>
    </row>
    <row r="39" spans="1:6" x14ac:dyDescent="0.2">
      <c r="A39" s="140"/>
      <c r="B39" s="5">
        <v>632410581</v>
      </c>
      <c r="C39" s="14" t="s">
        <v>46</v>
      </c>
      <c r="D39" s="7">
        <v>2121638</v>
      </c>
      <c r="E39" s="7">
        <v>4676712</v>
      </c>
      <c r="F39" s="7"/>
    </row>
    <row r="40" spans="1:6" x14ac:dyDescent="0.2">
      <c r="A40" s="140"/>
      <c r="B40" s="15" t="s">
        <v>47</v>
      </c>
      <c r="C40" s="14"/>
      <c r="D40" s="10">
        <f t="shared" ref="D40:F40" si="8">D38+D39</f>
        <v>2121638</v>
      </c>
      <c r="E40" s="10">
        <f t="shared" si="8"/>
        <v>4676712</v>
      </c>
      <c r="F40" s="10">
        <f t="shared" si="8"/>
        <v>0</v>
      </c>
    </row>
    <row r="41" spans="1:6" x14ac:dyDescent="0.2">
      <c r="A41" s="141">
        <v>71</v>
      </c>
      <c r="B41" s="5">
        <v>723110071</v>
      </c>
      <c r="C41" s="14" t="s">
        <v>111</v>
      </c>
      <c r="D41" s="66"/>
      <c r="E41" s="66"/>
      <c r="F41" s="66"/>
    </row>
    <row r="42" spans="1:6" x14ac:dyDescent="0.2">
      <c r="A42" s="142"/>
      <c r="B42" s="5" t="s">
        <v>15</v>
      </c>
      <c r="C42" s="14" t="s">
        <v>16</v>
      </c>
      <c r="D42" s="66">
        <v>2654</v>
      </c>
      <c r="E42" s="66">
        <v>2654</v>
      </c>
      <c r="F42" s="66">
        <v>2654</v>
      </c>
    </row>
    <row r="43" spans="1:6" x14ac:dyDescent="0.2">
      <c r="A43" s="142"/>
      <c r="B43" s="5" t="s">
        <v>17</v>
      </c>
      <c r="C43" s="14" t="s">
        <v>18</v>
      </c>
      <c r="D43" s="66">
        <v>-2654</v>
      </c>
      <c r="E43" s="66">
        <v>-2654</v>
      </c>
      <c r="F43" s="66">
        <v>-2654</v>
      </c>
    </row>
    <row r="44" spans="1:6" x14ac:dyDescent="0.2">
      <c r="A44" s="143"/>
      <c r="B44" s="15" t="s">
        <v>86</v>
      </c>
      <c r="C44" s="14"/>
      <c r="D44" s="10">
        <f>SUM(D41:D43)</f>
        <v>0</v>
      </c>
      <c r="E44" s="10">
        <f>SUM(E41:E43)</f>
        <v>0</v>
      </c>
      <c r="F44" s="10">
        <f>SUM(F41:F43)</f>
        <v>0</v>
      </c>
    </row>
    <row r="45" spans="1:6" x14ac:dyDescent="0.2">
      <c r="A45" s="60"/>
      <c r="B45" s="137"/>
      <c r="C45" s="137" t="s">
        <v>112</v>
      </c>
      <c r="D45" s="10">
        <f>D6+D9+D22+D27+D31+D34+D37+D40+D14+D44</f>
        <v>33785807</v>
      </c>
      <c r="E45" s="10">
        <f>E6+E9+E22+E27+E31+E34+E37+E40+E14+E44</f>
        <v>34291841</v>
      </c>
      <c r="F45" s="10">
        <f>F6+F9+F22+F27+F31+F34+F37+F40+F14+F44</f>
        <v>36483804</v>
      </c>
    </row>
  </sheetData>
  <mergeCells count="11">
    <mergeCell ref="A23:A27"/>
    <mergeCell ref="A2:C2"/>
    <mergeCell ref="A3:A6"/>
    <mergeCell ref="A7:A9"/>
    <mergeCell ref="A10:A14"/>
    <mergeCell ref="A15:A22"/>
    <mergeCell ref="A28:A31"/>
    <mergeCell ref="A32:A34"/>
    <mergeCell ref="A35:A37"/>
    <mergeCell ref="A38:A40"/>
    <mergeCell ref="A41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065-Plan prihoda 2023.-2025.</vt:lpstr>
      <vt:lpstr>Sheet1</vt:lpstr>
      <vt:lpstr>'065-Plan prihoda 2023.-2025.'!Ispis_naslova</vt:lpstr>
      <vt:lpstr>'065-Plan prihoda 2023.-2025.'!Podrucje_ispisa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Melita Štrbić</dc:creator>
  <cp:keywords/>
  <dc:description/>
  <cp:lastModifiedBy>Dragana Antisic</cp:lastModifiedBy>
  <cp:revision/>
  <dcterms:created xsi:type="dcterms:W3CDTF">2008-10-30T13:39:44Z</dcterms:created>
  <dcterms:modified xsi:type="dcterms:W3CDTF">2024-02-07T10:37:28Z</dcterms:modified>
  <cp:category/>
  <cp:contentStatus/>
</cp:coreProperties>
</file>